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be41f5a6185ce09d/NESS/"/>
    </mc:Choice>
  </mc:AlternateContent>
  <xr:revisionPtr revIDLastSave="0" documentId="8_{F7C64875-BD86-431E-9B6B-876801AFCF7F}" xr6:coauthVersionLast="47" xr6:coauthVersionMax="47" xr10:uidLastSave="{00000000-0000-0000-0000-000000000000}"/>
  <bookViews>
    <workbookView xWindow="-110" yWindow="-110" windowWidth="19420" windowHeight="10300" activeTab="5" xr2:uid="{1B50FA5D-AE62-426D-B7F1-1C69A499BB13}"/>
  </bookViews>
  <sheets>
    <sheet name="INSTRUCTIONS" sheetId="18" r:id="rId1"/>
    <sheet name="TeamDec" sheetId="1" r:id="rId2"/>
    <sheet name="FScoreHelper" sheetId="21" state="hidden" r:id="rId3"/>
    <sheet name="MScoreHelper" sheetId="20" state="hidden" r:id="rId4"/>
    <sheet name="Score" sheetId="19" r:id="rId5"/>
    <sheet name="Leaderboard" sheetId="22" r:id="rId6"/>
    <sheet name="Race1-Boy" sheetId="3" state="hidden" r:id="rId7"/>
    <sheet name="Race1-Girl" sheetId="6" state="hidden" r:id="rId8"/>
    <sheet name="Race2-Boy" sheetId="9" state="hidden" r:id="rId9"/>
    <sheet name="Race2-Girl" sheetId="14" state="hidden" r:id="rId10"/>
    <sheet name="Race3-Boy" sheetId="10" state="hidden" r:id="rId11"/>
    <sheet name="Race3-Girl" sheetId="15" state="hidden" r:id="rId12"/>
    <sheet name="Race4-Boy" sheetId="11" r:id="rId13"/>
    <sheet name="Race4-Girl" sheetId="16" r:id="rId14"/>
    <sheet name="Race5-Boy" sheetId="12" state="hidden" r:id="rId15"/>
    <sheet name="Race5-Girl" sheetId="17" state="hidden" r:id="rId16"/>
    <sheet name="Lists" sheetId="2" state="hidden" r:id="rId17"/>
  </sheets>
  <definedNames>
    <definedName name="_xlnm._FilterDatabase" localSheetId="6" hidden="1">'Race1-Boy'!$B$8:$F$14</definedName>
    <definedName name="_xlnm._FilterDatabase" localSheetId="7" hidden="1">'Race1-Girl'!$B$8:$F$14</definedName>
    <definedName name="_xlnm._FilterDatabase" localSheetId="8" hidden="1">'Race2-Boy'!$B$8:$F$14</definedName>
    <definedName name="_xlnm._FilterDatabase" localSheetId="9" hidden="1">'Race2-Girl'!$B$8:$F$14</definedName>
    <definedName name="_xlnm._FilterDatabase" localSheetId="10" hidden="1">'Race3-Boy'!$B$8:$F$14</definedName>
    <definedName name="_xlnm._FilterDatabase" localSheetId="11" hidden="1">'Race3-Girl'!$B$8:$F$14</definedName>
    <definedName name="_xlnm._FilterDatabase" localSheetId="12" hidden="1">'Race4-Boy'!$B$8:$F$14</definedName>
    <definedName name="_xlnm._FilterDatabase" localSheetId="13" hidden="1">'Race4-Girl'!$B$8:$F$14</definedName>
    <definedName name="_xlnm._FilterDatabase" localSheetId="14" hidden="1">'Race5-Boy'!$B$8:$F$14</definedName>
    <definedName name="_xlnm._FilterDatabase" localSheetId="15" hidden="1">'Race5-Girl'!$B$8:$F$14</definedName>
    <definedName name="AG">TeamDec!$H$9:$H$1048576</definedName>
    <definedName name="Club">TeamDec!$E$9:$E$1048576</definedName>
    <definedName name="First_Name">TeamDec!$B$9:$B$1048576</definedName>
    <definedName name="FullName">TeamDec!$D$9:$D$465</definedName>
    <definedName name="FullNamesM">_xlfn._xlws.FILTER(TeamDec!#REF!,TeamDec!I5:I296="M")</definedName>
    <definedName name="Gender">TeamDec!$F$9:$F$1048576</definedName>
    <definedName name="namecheck">OFFSET(TeamDec!#REF!,0,0,COUNTA(TeamDec!#REF!)-COUNTBLANK(TeamDec!#REF!),1)</definedName>
    <definedName name="namecheckM">OFFSET(#REF!,0,0,COUNTA(#REF!)-COUNTBLANK(#REF!),1)</definedName>
    <definedName name="PositionR1" localSheetId="7">'Race1-Girl'!$B$9:$F$300</definedName>
    <definedName name="PositionR1" localSheetId="8">'Race2-Boy'!$B$9:$F$300</definedName>
    <definedName name="PositionR1" localSheetId="9">'Race2-Girl'!$B$9:$F$300</definedName>
    <definedName name="PositionR1" localSheetId="10">'Race3-Boy'!$B$9:$F$300</definedName>
    <definedName name="PositionR1" localSheetId="11">'Race3-Girl'!$B$9:$F$300</definedName>
    <definedName name="PositionR1" localSheetId="12">'Race4-Boy'!$B$9:$F$300</definedName>
    <definedName name="PositionR1" localSheetId="13">'Race4-Girl'!$B$9:$F$300</definedName>
    <definedName name="PositionR1" localSheetId="14">'Race5-Boy'!$B$9:$F$300</definedName>
    <definedName name="PositionR1" localSheetId="15">'Race5-Girl'!$B$9:$F$300</definedName>
    <definedName name="PositionR1">'Race1-Boy'!$B$9:$F$300</definedName>
    <definedName name="_xlnm.Print_Area" localSheetId="0">INSTRUCTIONS!$A$1:$C$19</definedName>
    <definedName name="_xlnm.Print_Area" localSheetId="6">'Race1-Boy'!$A$1:$H$300</definedName>
    <definedName name="_xlnm.Print_Area" localSheetId="7">'Race1-Girl'!$A$1:$H$300</definedName>
    <definedName name="_xlnm.Print_Area" localSheetId="8">'Race2-Boy'!$A$1:$H$300</definedName>
    <definedName name="_xlnm.Print_Area" localSheetId="9">'Race2-Girl'!$A$1:$H$300</definedName>
    <definedName name="_xlnm.Print_Area" localSheetId="10">'Race3-Boy'!$A$1:$H$300</definedName>
    <definedName name="_xlnm.Print_Area" localSheetId="11">'Race3-Girl'!$A$1:$H$300</definedName>
    <definedName name="_xlnm.Print_Area" localSheetId="12">'Race4-Boy'!$A$1:$H$300</definedName>
    <definedName name="_xlnm.Print_Area" localSheetId="13">'Race4-Girl'!$A$1:$H$300</definedName>
    <definedName name="_xlnm.Print_Area" localSheetId="14">'Race5-Boy'!$A$1:$H$300</definedName>
    <definedName name="_xlnm.Print_Area" localSheetId="15">'Race5-Girl'!$A$1:$H$300</definedName>
    <definedName name="_xlnm.Print_Area" localSheetId="1">TeamDec!$A$1:$I$999</definedName>
    <definedName name="School_Year">TeamDec!$G$9:$G$1048576</definedName>
    <definedName name="Surname">TeamDec!$C$9:$C$1048576</definedName>
  </definedNames>
  <calcPr calcId="191029"/>
  <pivotCaches>
    <pivotCache cacheId="0" r:id="rId18"/>
    <pivotCache cacheId="1" r:id="rId19"/>
    <pivotCache cacheId="2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AR431" i="1" s="1"/>
  <c r="H75" i="1"/>
  <c r="H76" i="1"/>
  <c r="H77" i="1"/>
  <c r="H78" i="1"/>
  <c r="AR435" i="1" s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AR437" i="1" s="1"/>
  <c r="H139" i="1"/>
  <c r="H140" i="1"/>
  <c r="H141" i="1"/>
  <c r="H142" i="1"/>
  <c r="H143" i="1"/>
  <c r="AR442" i="1" s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AR443" i="1" s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AR448" i="1" s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AR436" i="1" s="1"/>
  <c r="H437" i="1"/>
  <c r="H438" i="1"/>
  <c r="H439" i="1"/>
  <c r="H440" i="1"/>
  <c r="AR440" i="1" s="1"/>
  <c r="H441" i="1"/>
  <c r="AR441" i="1" s="1"/>
  <c r="H442" i="1"/>
  <c r="H443" i="1"/>
  <c r="H444" i="1"/>
  <c r="AR444" i="1" s="1"/>
  <c r="H445" i="1"/>
  <c r="H446" i="1"/>
  <c r="AR446" i="1" s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AP459" i="1"/>
  <c r="AQ459" i="1"/>
  <c r="AP460" i="1"/>
  <c r="AQ460" i="1"/>
  <c r="AP461" i="1"/>
  <c r="AQ461" i="1"/>
  <c r="AP462" i="1"/>
  <c r="AQ462" i="1"/>
  <c r="AP428" i="1"/>
  <c r="AQ428" i="1"/>
  <c r="AP429" i="1"/>
  <c r="AQ429" i="1"/>
  <c r="AP430" i="1"/>
  <c r="AQ430" i="1"/>
  <c r="AR430" i="1"/>
  <c r="AP431" i="1"/>
  <c r="AQ431" i="1"/>
  <c r="AP432" i="1"/>
  <c r="AQ432" i="1"/>
  <c r="AP433" i="1"/>
  <c r="AQ433" i="1"/>
  <c r="AR433" i="1"/>
  <c r="AP434" i="1"/>
  <c r="AQ434" i="1"/>
  <c r="AP435" i="1"/>
  <c r="AQ435" i="1"/>
  <c r="AP436" i="1"/>
  <c r="AQ436" i="1"/>
  <c r="AP437" i="1"/>
  <c r="AQ437" i="1"/>
  <c r="AP438" i="1"/>
  <c r="AQ438" i="1"/>
  <c r="AR438" i="1"/>
  <c r="AP439" i="1"/>
  <c r="AQ439" i="1"/>
  <c r="AR439" i="1"/>
  <c r="AP440" i="1"/>
  <c r="AQ440" i="1"/>
  <c r="AP441" i="1"/>
  <c r="AQ441" i="1"/>
  <c r="AP442" i="1"/>
  <c r="AQ442" i="1"/>
  <c r="AP443" i="1"/>
  <c r="AQ443" i="1"/>
  <c r="AP444" i="1"/>
  <c r="AQ444" i="1"/>
  <c r="AP445" i="1"/>
  <c r="AQ445" i="1"/>
  <c r="AR445" i="1"/>
  <c r="AP446" i="1"/>
  <c r="AQ446" i="1"/>
  <c r="AP447" i="1"/>
  <c r="AQ447" i="1"/>
  <c r="AR447" i="1"/>
  <c r="AO448" i="1"/>
  <c r="AP448" i="1"/>
  <c r="AQ448" i="1"/>
  <c r="AP449" i="1"/>
  <c r="AQ449" i="1"/>
  <c r="AP450" i="1"/>
  <c r="AQ450" i="1"/>
  <c r="AP451" i="1"/>
  <c r="AQ451" i="1"/>
  <c r="AP452" i="1"/>
  <c r="AQ452" i="1"/>
  <c r="AP453" i="1"/>
  <c r="AQ453" i="1"/>
  <c r="AP454" i="1"/>
  <c r="AQ454" i="1"/>
  <c r="AP455" i="1"/>
  <c r="AQ455" i="1"/>
  <c r="AP456" i="1"/>
  <c r="AQ456" i="1"/>
  <c r="AP457" i="1"/>
  <c r="AQ457" i="1"/>
  <c r="AP458" i="1"/>
  <c r="AQ458" i="1"/>
  <c r="AJ446" i="1"/>
  <c r="AK446" i="1"/>
  <c r="AJ447" i="1"/>
  <c r="AK447" i="1"/>
  <c r="AJ448" i="1"/>
  <c r="AK448" i="1"/>
  <c r="AJ449" i="1"/>
  <c r="AK449" i="1"/>
  <c r="AJ450" i="1"/>
  <c r="AK450" i="1"/>
  <c r="AJ451" i="1"/>
  <c r="AK451" i="1"/>
  <c r="AJ452" i="1"/>
  <c r="AK452" i="1"/>
  <c r="AJ453" i="1"/>
  <c r="AK453" i="1"/>
  <c r="AJ454" i="1"/>
  <c r="AK454" i="1"/>
  <c r="AJ455" i="1"/>
  <c r="AK455" i="1"/>
  <c r="AJ456" i="1"/>
  <c r="AK456" i="1"/>
  <c r="AJ457" i="1"/>
  <c r="AK457" i="1"/>
  <c r="AJ458" i="1"/>
  <c r="AK458" i="1"/>
  <c r="AJ459" i="1"/>
  <c r="AK459" i="1"/>
  <c r="AJ460" i="1"/>
  <c r="AK460" i="1"/>
  <c r="AJ461" i="1"/>
  <c r="AK461" i="1"/>
  <c r="AJ462" i="1"/>
  <c r="AK462" i="1"/>
  <c r="AJ428" i="1"/>
  <c r="AK428" i="1"/>
  <c r="AJ429" i="1"/>
  <c r="AK429" i="1"/>
  <c r="AJ430" i="1"/>
  <c r="AK430" i="1"/>
  <c r="AJ431" i="1"/>
  <c r="AK431" i="1"/>
  <c r="AJ432" i="1"/>
  <c r="AK432" i="1"/>
  <c r="AJ433" i="1"/>
  <c r="AK433" i="1"/>
  <c r="AJ434" i="1"/>
  <c r="AK434" i="1"/>
  <c r="AJ435" i="1"/>
  <c r="AK435" i="1"/>
  <c r="AJ436" i="1"/>
  <c r="AK436" i="1"/>
  <c r="AJ437" i="1"/>
  <c r="AK437" i="1"/>
  <c r="AJ438" i="1"/>
  <c r="AK438" i="1"/>
  <c r="AJ439" i="1"/>
  <c r="AK439" i="1"/>
  <c r="AJ440" i="1"/>
  <c r="AK440" i="1"/>
  <c r="AJ441" i="1"/>
  <c r="AK441" i="1"/>
  <c r="AJ442" i="1"/>
  <c r="AK442" i="1"/>
  <c r="AJ443" i="1"/>
  <c r="AK443" i="1"/>
  <c r="AJ444" i="1"/>
  <c r="AK444" i="1"/>
  <c r="AJ445" i="1"/>
  <c r="AK445" i="1"/>
  <c r="AD453" i="1"/>
  <c r="AE453" i="1"/>
  <c r="AD454" i="1"/>
  <c r="AE454" i="1"/>
  <c r="AD455" i="1"/>
  <c r="AE455" i="1"/>
  <c r="AD456" i="1"/>
  <c r="AE456" i="1"/>
  <c r="AD457" i="1"/>
  <c r="AE457" i="1"/>
  <c r="AD458" i="1"/>
  <c r="AE458" i="1"/>
  <c r="AD459" i="1"/>
  <c r="AE459" i="1"/>
  <c r="AD460" i="1"/>
  <c r="AE460" i="1"/>
  <c r="AD429" i="1"/>
  <c r="AE429" i="1"/>
  <c r="AD430" i="1"/>
  <c r="AE430" i="1"/>
  <c r="AD431" i="1"/>
  <c r="AE431" i="1"/>
  <c r="AD432" i="1"/>
  <c r="AE432" i="1"/>
  <c r="AD433" i="1"/>
  <c r="AE433" i="1"/>
  <c r="AD434" i="1"/>
  <c r="AE434" i="1"/>
  <c r="AD435" i="1"/>
  <c r="AE435" i="1"/>
  <c r="AD436" i="1"/>
  <c r="AE436" i="1"/>
  <c r="AD437" i="1"/>
  <c r="AE437" i="1"/>
  <c r="AD438" i="1"/>
  <c r="AE438" i="1"/>
  <c r="AD439" i="1"/>
  <c r="AE439" i="1"/>
  <c r="AD440" i="1"/>
  <c r="AE440" i="1"/>
  <c r="AD441" i="1"/>
  <c r="AE441" i="1"/>
  <c r="AD442" i="1"/>
  <c r="AE442" i="1"/>
  <c r="AD443" i="1"/>
  <c r="AE443" i="1"/>
  <c r="AD444" i="1"/>
  <c r="AE444" i="1"/>
  <c r="AD445" i="1"/>
  <c r="AE445" i="1"/>
  <c r="AD446" i="1"/>
  <c r="AE446" i="1"/>
  <c r="AD447" i="1"/>
  <c r="AE447" i="1"/>
  <c r="AC448" i="1"/>
  <c r="AD448" i="1"/>
  <c r="AE448" i="1"/>
  <c r="AF448" i="1"/>
  <c r="AG448" i="1"/>
  <c r="AD449" i="1"/>
  <c r="AE449" i="1"/>
  <c r="AD450" i="1"/>
  <c r="AE450" i="1"/>
  <c r="AD451" i="1"/>
  <c r="AE451" i="1"/>
  <c r="AD452" i="1"/>
  <c r="AE452" i="1"/>
  <c r="AD461" i="1"/>
  <c r="AE461" i="1"/>
  <c r="AD462" i="1"/>
  <c r="AE462" i="1"/>
  <c r="AD463" i="1"/>
  <c r="AE463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R461" i="1"/>
  <c r="S461" i="1"/>
  <c r="R462" i="1"/>
  <c r="S462" i="1"/>
  <c r="R463" i="1"/>
  <c r="S463" i="1"/>
  <c r="AR434" i="1" l="1"/>
  <c r="AR432" i="1"/>
  <c r="AR428" i="1"/>
  <c r="AR429" i="1"/>
  <c r="D240" i="1"/>
  <c r="D239" i="1"/>
  <c r="D207" i="1"/>
  <c r="D58" i="10" l="1"/>
  <c r="D42" i="10"/>
  <c r="D39" i="10"/>
  <c r="D47" i="10"/>
  <c r="D28" i="10"/>
  <c r="D52" i="10"/>
  <c r="D31" i="10"/>
  <c r="D12" i="10"/>
  <c r="D24" i="10"/>
  <c r="D33" i="10"/>
  <c r="D23" i="10"/>
  <c r="D15" i="10"/>
  <c r="D36" i="10"/>
  <c r="D41" i="10"/>
  <c r="D45" i="10"/>
  <c r="D62" i="10"/>
  <c r="D51" i="10"/>
  <c r="D68" i="10"/>
  <c r="D55" i="10"/>
  <c r="D66" i="10"/>
  <c r="D57" i="10"/>
  <c r="D38" i="10"/>
  <c r="X429" i="1"/>
  <c r="Y429" i="1"/>
  <c r="X430" i="1"/>
  <c r="Y430" i="1"/>
  <c r="X431" i="1"/>
  <c r="Y431" i="1"/>
  <c r="X432" i="1"/>
  <c r="Y432" i="1"/>
  <c r="X433" i="1"/>
  <c r="Y433" i="1"/>
  <c r="X434" i="1"/>
  <c r="Y434" i="1"/>
  <c r="X435" i="1"/>
  <c r="Y435" i="1"/>
  <c r="X436" i="1"/>
  <c r="Y436" i="1"/>
  <c r="X437" i="1"/>
  <c r="Y437" i="1"/>
  <c r="X438" i="1"/>
  <c r="Y438" i="1"/>
  <c r="X439" i="1"/>
  <c r="Y439" i="1"/>
  <c r="X440" i="1"/>
  <c r="Y440" i="1"/>
  <c r="X441" i="1"/>
  <c r="Y441" i="1"/>
  <c r="X442" i="1"/>
  <c r="Y442" i="1"/>
  <c r="X443" i="1"/>
  <c r="Y443" i="1"/>
  <c r="X444" i="1"/>
  <c r="Y444" i="1"/>
  <c r="X445" i="1"/>
  <c r="Y445" i="1"/>
  <c r="X446" i="1"/>
  <c r="Y446" i="1"/>
  <c r="X447" i="1"/>
  <c r="Y447" i="1"/>
  <c r="X448" i="1"/>
  <c r="Y448" i="1"/>
  <c r="X449" i="1"/>
  <c r="Y449" i="1"/>
  <c r="X450" i="1"/>
  <c r="Y450" i="1"/>
  <c r="X451" i="1"/>
  <c r="Y451" i="1"/>
  <c r="X452" i="1"/>
  <c r="Y452" i="1"/>
  <c r="X453" i="1"/>
  <c r="Y453" i="1"/>
  <c r="X454" i="1"/>
  <c r="Y454" i="1"/>
  <c r="X455" i="1"/>
  <c r="Y455" i="1"/>
  <c r="X456" i="1"/>
  <c r="Y456" i="1"/>
  <c r="X457" i="1"/>
  <c r="Y457" i="1"/>
  <c r="X458" i="1"/>
  <c r="Y458" i="1"/>
  <c r="X459" i="1"/>
  <c r="Y459" i="1"/>
  <c r="X460" i="1"/>
  <c r="Y460" i="1"/>
  <c r="X461" i="1"/>
  <c r="Y461" i="1"/>
  <c r="X462" i="1"/>
  <c r="Y462" i="1"/>
  <c r="X463" i="1"/>
  <c r="Y463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K439" i="1"/>
  <c r="D449" i="1"/>
  <c r="AO449" i="1" s="1"/>
  <c r="AR449" i="1"/>
  <c r="D450" i="1"/>
  <c r="AO450" i="1" s="1"/>
  <c r="AR450" i="1"/>
  <c r="D451" i="1"/>
  <c r="D452" i="1"/>
  <c r="D453" i="1"/>
  <c r="D454" i="1"/>
  <c r="D455" i="1"/>
  <c r="D456" i="1"/>
  <c r="AO463" i="1" s="1"/>
  <c r="D457" i="1"/>
  <c r="D458" i="1"/>
  <c r="D459" i="1"/>
  <c r="AR427" i="1"/>
  <c r="D461" i="1"/>
  <c r="D462" i="1"/>
  <c r="D463" i="1"/>
  <c r="D464" i="1"/>
  <c r="D465" i="1"/>
  <c r="L428" i="1"/>
  <c r="X424" i="1"/>
  <c r="AJ423" i="1"/>
  <c r="AP463" i="1"/>
  <c r="AQ463" i="1"/>
  <c r="AP464" i="1"/>
  <c r="AQ464" i="1"/>
  <c r="AJ463" i="1"/>
  <c r="AK463" i="1"/>
  <c r="AK464" i="1"/>
  <c r="AD428" i="1"/>
  <c r="AE428" i="1"/>
  <c r="AE464" i="1"/>
  <c r="X428" i="1"/>
  <c r="Y428" i="1"/>
  <c r="X464" i="1"/>
  <c r="Y464" i="1"/>
  <c r="R428" i="1"/>
  <c r="S428" i="1"/>
  <c r="R464" i="1"/>
  <c r="S464" i="1"/>
  <c r="M428" i="1"/>
  <c r="M464" i="1"/>
  <c r="AQ421" i="1"/>
  <c r="AQ422" i="1"/>
  <c r="AQ423" i="1"/>
  <c r="AP424" i="1"/>
  <c r="AQ424" i="1"/>
  <c r="AQ425" i="1"/>
  <c r="AQ426" i="1"/>
  <c r="AQ427" i="1"/>
  <c r="AJ421" i="1"/>
  <c r="AK421" i="1"/>
  <c r="AK422" i="1"/>
  <c r="AK423" i="1"/>
  <c r="AJ424" i="1"/>
  <c r="AK424" i="1"/>
  <c r="AJ425" i="1"/>
  <c r="AK425" i="1"/>
  <c r="AK426" i="1"/>
  <c r="AJ427" i="1"/>
  <c r="AK427" i="1"/>
  <c r="AE421" i="1"/>
  <c r="AE422" i="1"/>
  <c r="AD423" i="1"/>
  <c r="AE423" i="1"/>
  <c r="AD424" i="1"/>
  <c r="AE424" i="1"/>
  <c r="AE425" i="1"/>
  <c r="AE426" i="1"/>
  <c r="AD427" i="1"/>
  <c r="AE427" i="1"/>
  <c r="Y421" i="1"/>
  <c r="Y422" i="1"/>
  <c r="X423" i="1"/>
  <c r="Y423" i="1"/>
  <c r="Y424" i="1"/>
  <c r="X425" i="1"/>
  <c r="Y425" i="1"/>
  <c r="Y426" i="1"/>
  <c r="Y427" i="1"/>
  <c r="S421" i="1"/>
  <c r="S422" i="1"/>
  <c r="R423" i="1"/>
  <c r="S423" i="1"/>
  <c r="R424" i="1"/>
  <c r="S424" i="1"/>
  <c r="R425" i="1"/>
  <c r="S425" i="1"/>
  <c r="S426" i="1"/>
  <c r="S427" i="1"/>
  <c r="M421" i="1"/>
  <c r="M422" i="1"/>
  <c r="L423" i="1"/>
  <c r="M423" i="1"/>
  <c r="L424" i="1"/>
  <c r="M424" i="1"/>
  <c r="L425" i="1"/>
  <c r="M425" i="1"/>
  <c r="M426" i="1"/>
  <c r="M427" i="1"/>
  <c r="D270" i="1"/>
  <c r="D269" i="1"/>
  <c r="D268" i="1"/>
  <c r="D274" i="1"/>
  <c r="D273" i="1"/>
  <c r="D272" i="1"/>
  <c r="D271" i="1"/>
  <c r="D136" i="1"/>
  <c r="D137" i="1"/>
  <c r="D138" i="1"/>
  <c r="D139" i="1"/>
  <c r="D140" i="1"/>
  <c r="D141" i="1"/>
  <c r="D143" i="1"/>
  <c r="D142" i="1"/>
  <c r="AI437" i="1" l="1"/>
  <c r="AL437" i="1"/>
  <c r="AO437" i="1"/>
  <c r="AC437" i="1"/>
  <c r="AF437" i="1"/>
  <c r="AG437" i="1"/>
  <c r="AM437" i="1"/>
  <c r="AF445" i="1"/>
  <c r="AG445" i="1"/>
  <c r="AL445" i="1"/>
  <c r="AM445" i="1"/>
  <c r="AI445" i="1"/>
  <c r="AO445" i="1"/>
  <c r="AC445" i="1"/>
  <c r="AM441" i="1"/>
  <c r="AC441" i="1"/>
  <c r="AG441" i="1"/>
  <c r="AF441" i="1"/>
  <c r="AL441" i="1"/>
  <c r="AO441" i="1"/>
  <c r="AI441" i="1"/>
  <c r="AI442" i="1"/>
  <c r="AM442" i="1"/>
  <c r="AC442" i="1"/>
  <c r="AO442" i="1"/>
  <c r="AL442" i="1"/>
  <c r="AF443" i="1"/>
  <c r="AO443" i="1"/>
  <c r="AI443" i="1"/>
  <c r="AG443" i="1"/>
  <c r="AC443" i="1"/>
  <c r="AL443" i="1"/>
  <c r="AM443" i="1"/>
  <c r="AO440" i="1"/>
  <c r="AI440" i="1"/>
  <c r="AL440" i="1"/>
  <c r="AM440" i="1"/>
  <c r="AC440" i="1"/>
  <c r="AL444" i="1"/>
  <c r="AM444" i="1"/>
  <c r="AC444" i="1"/>
  <c r="AF444" i="1"/>
  <c r="AG444" i="1"/>
  <c r="AO444" i="1"/>
  <c r="AI444" i="1"/>
  <c r="AL439" i="1"/>
  <c r="AM439" i="1"/>
  <c r="AF439" i="1"/>
  <c r="AI439" i="1"/>
  <c r="AO439" i="1"/>
  <c r="AG439" i="1"/>
  <c r="AC439" i="1"/>
  <c r="AF438" i="1"/>
  <c r="AG438" i="1"/>
  <c r="AI438" i="1"/>
  <c r="AM438" i="1"/>
  <c r="AC438" i="1"/>
  <c r="AO438" i="1"/>
  <c r="AL438" i="1"/>
  <c r="AR460" i="1"/>
  <c r="AR459" i="1"/>
  <c r="AO460" i="1"/>
  <c r="AO459" i="1"/>
  <c r="AR463" i="1"/>
  <c r="AR462" i="1"/>
  <c r="AR461" i="1"/>
  <c r="AO462" i="1"/>
  <c r="AO461" i="1"/>
  <c r="AO452" i="1"/>
  <c r="AO451" i="1"/>
  <c r="AR452" i="1"/>
  <c r="AR451" i="1"/>
  <c r="AR453" i="1"/>
  <c r="AO456" i="1"/>
  <c r="AO453" i="1"/>
  <c r="AO458" i="1"/>
  <c r="AR458" i="1"/>
  <c r="AR457" i="1"/>
  <c r="AR455" i="1"/>
  <c r="AR454" i="1"/>
  <c r="AO455" i="1"/>
  <c r="AO454" i="1"/>
  <c r="AO457" i="1"/>
  <c r="AR456" i="1"/>
  <c r="AI448" i="1"/>
  <c r="AL448" i="1"/>
  <c r="AM448" i="1"/>
  <c r="AI449" i="1"/>
  <c r="AL449" i="1"/>
  <c r="AM449" i="1"/>
  <c r="AI450" i="1"/>
  <c r="AL450" i="1"/>
  <c r="AM450" i="1"/>
  <c r="AI451" i="1"/>
  <c r="AL451" i="1"/>
  <c r="AM451" i="1"/>
  <c r="AM453" i="1"/>
  <c r="AL453" i="1"/>
  <c r="AI453" i="1"/>
  <c r="AL452" i="1"/>
  <c r="AM452" i="1"/>
  <c r="AI452" i="1"/>
  <c r="AI454" i="1"/>
  <c r="AL454" i="1"/>
  <c r="AM454" i="1"/>
  <c r="AI455" i="1"/>
  <c r="AL455" i="1"/>
  <c r="AM455" i="1"/>
  <c r="AI456" i="1"/>
  <c r="AL456" i="1"/>
  <c r="AM456" i="1"/>
  <c r="AL457" i="1"/>
  <c r="AM457" i="1"/>
  <c r="AI457" i="1"/>
  <c r="AM459" i="1"/>
  <c r="AI459" i="1"/>
  <c r="AL459" i="1"/>
  <c r="AL458" i="1"/>
  <c r="AM458" i="1"/>
  <c r="AI458" i="1"/>
  <c r="AI460" i="1"/>
  <c r="AL460" i="1"/>
  <c r="AM460" i="1"/>
  <c r="AM461" i="1"/>
  <c r="AL461" i="1"/>
  <c r="AI461" i="1"/>
  <c r="AM462" i="1"/>
  <c r="AL462" i="1"/>
  <c r="AI462" i="1"/>
  <c r="AC453" i="1"/>
  <c r="AF453" i="1"/>
  <c r="AG453" i="1"/>
  <c r="AF455" i="1"/>
  <c r="AG455" i="1"/>
  <c r="AC455" i="1"/>
  <c r="AC454" i="1"/>
  <c r="AF454" i="1"/>
  <c r="AG454" i="1"/>
  <c r="AF458" i="1"/>
  <c r="AG458" i="1"/>
  <c r="AC458" i="1"/>
  <c r="AF457" i="1"/>
  <c r="AG457" i="1"/>
  <c r="AC457" i="1"/>
  <c r="AF459" i="1"/>
  <c r="AC459" i="1"/>
  <c r="AG459" i="1"/>
  <c r="AC456" i="1"/>
  <c r="AG456" i="1"/>
  <c r="AF456" i="1"/>
  <c r="AC460" i="1"/>
  <c r="AF460" i="1"/>
  <c r="AG460" i="1"/>
  <c r="AC449" i="1"/>
  <c r="AC450" i="1"/>
  <c r="AF450" i="1"/>
  <c r="AG450" i="1"/>
  <c r="AG451" i="1"/>
  <c r="AC451" i="1"/>
  <c r="AF451" i="1"/>
  <c r="AF452" i="1"/>
  <c r="AG452" i="1"/>
  <c r="AC452" i="1"/>
  <c r="AG461" i="1"/>
  <c r="AC461" i="1"/>
  <c r="AF461" i="1"/>
  <c r="AC462" i="1"/>
  <c r="AF462" i="1"/>
  <c r="AG462" i="1"/>
  <c r="AC463" i="1"/>
  <c r="AF463" i="1"/>
  <c r="AG463" i="1"/>
  <c r="K457" i="1"/>
  <c r="N457" i="1"/>
  <c r="O457" i="1"/>
  <c r="N458" i="1"/>
  <c r="O458" i="1"/>
  <c r="K458" i="1"/>
  <c r="K459" i="1"/>
  <c r="N459" i="1"/>
  <c r="O459" i="1"/>
  <c r="K460" i="1"/>
  <c r="O460" i="1"/>
  <c r="N460" i="1"/>
  <c r="K461" i="1"/>
  <c r="O461" i="1"/>
  <c r="N461" i="1"/>
  <c r="K462" i="1"/>
  <c r="N462" i="1"/>
  <c r="O462" i="1"/>
  <c r="K463" i="1"/>
  <c r="O463" i="1"/>
  <c r="N463" i="1"/>
  <c r="T461" i="1"/>
  <c r="U461" i="1"/>
  <c r="Q461" i="1"/>
  <c r="Q462" i="1"/>
  <c r="T462" i="1"/>
  <c r="U462" i="1"/>
  <c r="Q463" i="1"/>
  <c r="T463" i="1"/>
  <c r="U463" i="1"/>
  <c r="Z448" i="1"/>
  <c r="AA452" i="1"/>
  <c r="Z439" i="1"/>
  <c r="W462" i="1"/>
  <c r="W441" i="1"/>
  <c r="Z440" i="1"/>
  <c r="W440" i="1"/>
  <c r="Z437" i="1"/>
  <c r="W453" i="1"/>
  <c r="W437" i="1"/>
  <c r="Z441" i="1"/>
  <c r="W439" i="1"/>
  <c r="Z438" i="1"/>
  <c r="W438" i="1"/>
  <c r="W443" i="1"/>
  <c r="Z442" i="1"/>
  <c r="AA443" i="1"/>
  <c r="Z443" i="1"/>
  <c r="W449" i="1"/>
  <c r="AA448" i="1"/>
  <c r="W442" i="1"/>
  <c r="Z445" i="1"/>
  <c r="AA451" i="1"/>
  <c r="W451" i="1"/>
  <c r="AA445" i="1"/>
  <c r="W445" i="1"/>
  <c r="AA444" i="1"/>
  <c r="Z444" i="1"/>
  <c r="W444" i="1"/>
  <c r="AA450" i="1"/>
  <c r="W450" i="1"/>
  <c r="Z452" i="1"/>
  <c r="AA449" i="1"/>
  <c r="W448" i="1"/>
  <c r="Z449" i="1"/>
  <c r="Z450" i="1"/>
  <c r="AA461" i="1"/>
  <c r="Z451" i="1"/>
  <c r="AA453" i="1"/>
  <c r="Z461" i="1"/>
  <c r="Z453" i="1"/>
  <c r="W452" i="1"/>
  <c r="AA454" i="1"/>
  <c r="Z454" i="1"/>
  <c r="Z457" i="1"/>
  <c r="AA457" i="1"/>
  <c r="W454" i="1"/>
  <c r="Z455" i="1"/>
  <c r="AA462" i="1"/>
  <c r="AA455" i="1"/>
  <c r="Z462" i="1"/>
  <c r="W455" i="1"/>
  <c r="AA456" i="1"/>
  <c r="Z456" i="1"/>
  <c r="W457" i="1"/>
  <c r="W456" i="1"/>
  <c r="W460" i="1"/>
  <c r="AA459" i="1"/>
  <c r="Z459" i="1"/>
  <c r="W459" i="1"/>
  <c r="AA458" i="1"/>
  <c r="AA463" i="1"/>
  <c r="W461" i="1"/>
  <c r="Z458" i="1"/>
  <c r="AA460" i="1"/>
  <c r="Z460" i="1"/>
  <c r="W458" i="1"/>
  <c r="Z463" i="1"/>
  <c r="W463" i="1"/>
  <c r="T438" i="1"/>
  <c r="Q452" i="1"/>
  <c r="T437" i="1"/>
  <c r="T440" i="1"/>
  <c r="Q438" i="1"/>
  <c r="Q440" i="1"/>
  <c r="Q437" i="1"/>
  <c r="T439" i="1"/>
  <c r="U444" i="1"/>
  <c r="Q439" i="1"/>
  <c r="T441" i="1"/>
  <c r="U441" i="1"/>
  <c r="Q441" i="1"/>
  <c r="U442" i="1"/>
  <c r="T442" i="1"/>
  <c r="U443" i="1"/>
  <c r="T443" i="1"/>
  <c r="Q443" i="1"/>
  <c r="Q442" i="1"/>
  <c r="T444" i="1"/>
  <c r="Q444" i="1"/>
  <c r="U445" i="1"/>
  <c r="T445" i="1"/>
  <c r="Q449" i="1"/>
  <c r="Q445" i="1"/>
  <c r="T451" i="1"/>
  <c r="T450" i="1"/>
  <c r="T456" i="1"/>
  <c r="T449" i="1"/>
  <c r="Q451" i="1"/>
  <c r="U450" i="1"/>
  <c r="Q456" i="1"/>
  <c r="T459" i="1"/>
  <c r="Q448" i="1"/>
  <c r="T452" i="1"/>
  <c r="U449" i="1"/>
  <c r="U452" i="1"/>
  <c r="Q450" i="1"/>
  <c r="U448" i="1"/>
  <c r="T448" i="1"/>
  <c r="U451" i="1"/>
  <c r="U453" i="1"/>
  <c r="T453" i="1"/>
  <c r="Q457" i="1"/>
  <c r="T457" i="1"/>
  <c r="Q453" i="1"/>
  <c r="T454" i="1"/>
  <c r="U455" i="1"/>
  <c r="U454" i="1"/>
  <c r="U456" i="1"/>
  <c r="Q454" i="1"/>
  <c r="Q458" i="1"/>
  <c r="T455" i="1"/>
  <c r="U457" i="1"/>
  <c r="Q459" i="1"/>
  <c r="U458" i="1"/>
  <c r="T458" i="1"/>
  <c r="U459" i="1"/>
  <c r="Q455" i="1"/>
  <c r="U460" i="1"/>
  <c r="T460" i="1"/>
  <c r="Q460" i="1"/>
  <c r="N439" i="1"/>
  <c r="N437" i="1"/>
  <c r="O437" i="1"/>
  <c r="K438" i="1"/>
  <c r="N440" i="1"/>
  <c r="K437" i="1"/>
  <c r="N438" i="1"/>
  <c r="K450" i="1"/>
  <c r="O445" i="1"/>
  <c r="K440" i="1"/>
  <c r="N441" i="1"/>
  <c r="K441" i="1"/>
  <c r="O442" i="1"/>
  <c r="N442" i="1"/>
  <c r="O453" i="1"/>
  <c r="K442" i="1"/>
  <c r="O443" i="1"/>
  <c r="N443" i="1"/>
  <c r="K443" i="1"/>
  <c r="O448" i="1"/>
  <c r="O444" i="1"/>
  <c r="N444" i="1"/>
  <c r="O450" i="1"/>
  <c r="N450" i="1"/>
  <c r="K444" i="1"/>
  <c r="N448" i="1"/>
  <c r="N451" i="1"/>
  <c r="K448" i="1"/>
  <c r="N445" i="1"/>
  <c r="K445" i="1"/>
  <c r="O449" i="1"/>
  <c r="N453" i="1"/>
  <c r="N449" i="1"/>
  <c r="K456" i="1"/>
  <c r="K449" i="1"/>
  <c r="O451" i="1"/>
  <c r="N452" i="1"/>
  <c r="K451" i="1"/>
  <c r="K453" i="1"/>
  <c r="O452" i="1"/>
  <c r="K454" i="1"/>
  <c r="K452" i="1"/>
  <c r="O454" i="1"/>
  <c r="N454" i="1"/>
  <c r="N456" i="1"/>
  <c r="O455" i="1"/>
  <c r="N455" i="1"/>
  <c r="K455" i="1"/>
  <c r="O456" i="1"/>
  <c r="AL464" i="1"/>
  <c r="U464" i="1"/>
  <c r="T464" i="1"/>
  <c r="AM464" i="1"/>
  <c r="AM463" i="1"/>
  <c r="AO464" i="1"/>
  <c r="O464" i="1"/>
  <c r="W464" i="1"/>
  <c r="AR464" i="1"/>
  <c r="AL463" i="1"/>
  <c r="AI463" i="1"/>
  <c r="R422" i="1"/>
  <c r="X422" i="1"/>
  <c r="AJ422" i="1"/>
  <c r="AD422" i="1"/>
  <c r="L422" i="1"/>
  <c r="AP422" i="1"/>
  <c r="AJ426" i="1"/>
  <c r="R426" i="1"/>
  <c r="L426" i="1"/>
  <c r="X426" i="1"/>
  <c r="AP426" i="1"/>
  <c r="AD426" i="1"/>
  <c r="AC464" i="1"/>
  <c r="Z464" i="1"/>
  <c r="Q464" i="1"/>
  <c r="N464" i="1"/>
  <c r="AA464" i="1"/>
  <c r="K464" i="1"/>
  <c r="AF464" i="1"/>
  <c r="AI464" i="1"/>
  <c r="AP421" i="1"/>
  <c r="L421" i="1"/>
  <c r="AD421" i="1"/>
  <c r="R421" i="1"/>
  <c r="X421" i="1"/>
  <c r="AD425" i="1"/>
  <c r="AP425" i="1"/>
  <c r="AD464" i="1"/>
  <c r="L464" i="1"/>
  <c r="AJ464" i="1"/>
  <c r="AP427" i="1"/>
  <c r="L427" i="1"/>
  <c r="AP423" i="1"/>
  <c r="R427" i="1"/>
  <c r="X427" i="1"/>
  <c r="AT443" i="1" l="1"/>
  <c r="AS452" i="1"/>
  <c r="AS448" i="1"/>
  <c r="AS439" i="1"/>
  <c r="AT456" i="1"/>
  <c r="AS438" i="1"/>
  <c r="AT461" i="1"/>
  <c r="AS457" i="1"/>
  <c r="AT451" i="1"/>
  <c r="AS455" i="1"/>
  <c r="AT453" i="1"/>
  <c r="AT460" i="1"/>
  <c r="AS453" i="1"/>
  <c r="AS441" i="1"/>
  <c r="AS450" i="1"/>
  <c r="AS460" i="1"/>
  <c r="AT455" i="1"/>
  <c r="AS456" i="1"/>
  <c r="AT450" i="1"/>
  <c r="AS454" i="1"/>
  <c r="AS444" i="1"/>
  <c r="AS463" i="1"/>
  <c r="AT459" i="1"/>
  <c r="AT454" i="1"/>
  <c r="AT444" i="1"/>
  <c r="AT463" i="1"/>
  <c r="AS459" i="1"/>
  <c r="AT448" i="1"/>
  <c r="AT462" i="1"/>
  <c r="AT452" i="1"/>
  <c r="AS445" i="1"/>
  <c r="AS437" i="1"/>
  <c r="AS462" i="1"/>
  <c r="AT458" i="1"/>
  <c r="AS464" i="1"/>
  <c r="AT445" i="1"/>
  <c r="AS458" i="1"/>
  <c r="AS451" i="1"/>
  <c r="AS443" i="1"/>
  <c r="AS461" i="1"/>
  <c r="AT457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X254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Y254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R411" i="1"/>
  <c r="R412" i="1"/>
  <c r="R413" i="1"/>
  <c r="R414" i="1"/>
  <c r="R415" i="1"/>
  <c r="S411" i="1"/>
  <c r="S412" i="1"/>
  <c r="S413" i="1"/>
  <c r="S414" i="1"/>
  <c r="S415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R271" i="1"/>
  <c r="R272" i="1"/>
  <c r="R273" i="1"/>
  <c r="R274" i="1"/>
  <c r="R275" i="1"/>
  <c r="R276" i="1"/>
  <c r="R277" i="1"/>
  <c r="R278" i="1"/>
  <c r="R279" i="1"/>
  <c r="R280" i="1"/>
  <c r="S271" i="1"/>
  <c r="S272" i="1"/>
  <c r="S273" i="1"/>
  <c r="S274" i="1"/>
  <c r="S275" i="1"/>
  <c r="S276" i="1"/>
  <c r="S277" i="1"/>
  <c r="S278" i="1"/>
  <c r="S279" i="1"/>
  <c r="S280" i="1"/>
  <c r="R281" i="1"/>
  <c r="R282" i="1"/>
  <c r="R283" i="1"/>
  <c r="R284" i="1"/>
  <c r="R285" i="1"/>
  <c r="R286" i="1"/>
  <c r="R287" i="1"/>
  <c r="R288" i="1"/>
  <c r="R289" i="1"/>
  <c r="R290" i="1"/>
  <c r="S281" i="1"/>
  <c r="S282" i="1"/>
  <c r="S283" i="1"/>
  <c r="S284" i="1"/>
  <c r="S285" i="1"/>
  <c r="S286" i="1"/>
  <c r="S287" i="1"/>
  <c r="S288" i="1"/>
  <c r="S289" i="1"/>
  <c r="S290" i="1"/>
  <c r="R291" i="1"/>
  <c r="R292" i="1"/>
  <c r="R293" i="1"/>
  <c r="R294" i="1"/>
  <c r="R295" i="1"/>
  <c r="R296" i="1"/>
  <c r="R297" i="1"/>
  <c r="R298" i="1"/>
  <c r="R299" i="1"/>
  <c r="R300" i="1"/>
  <c r="S291" i="1"/>
  <c r="S292" i="1"/>
  <c r="S293" i="1"/>
  <c r="S294" i="1"/>
  <c r="S295" i="1"/>
  <c r="S296" i="1"/>
  <c r="S297" i="1"/>
  <c r="S298" i="1"/>
  <c r="S299" i="1"/>
  <c r="S300" i="1"/>
  <c r="R301" i="1"/>
  <c r="R302" i="1"/>
  <c r="R303" i="1"/>
  <c r="R304" i="1"/>
  <c r="R305" i="1"/>
  <c r="R306" i="1"/>
  <c r="R307" i="1"/>
  <c r="R308" i="1"/>
  <c r="R309" i="1"/>
  <c r="R310" i="1"/>
  <c r="S301" i="1"/>
  <c r="S302" i="1"/>
  <c r="S303" i="1"/>
  <c r="S304" i="1"/>
  <c r="S305" i="1"/>
  <c r="S306" i="1"/>
  <c r="S307" i="1"/>
  <c r="S308" i="1"/>
  <c r="S309" i="1"/>
  <c r="S310" i="1"/>
  <c r="R311" i="1"/>
  <c r="R312" i="1"/>
  <c r="R313" i="1"/>
  <c r="R314" i="1"/>
  <c r="R315" i="1"/>
  <c r="R316" i="1"/>
  <c r="R317" i="1"/>
  <c r="R318" i="1"/>
  <c r="R319" i="1"/>
  <c r="R320" i="1"/>
  <c r="S311" i="1"/>
  <c r="S312" i="1"/>
  <c r="S313" i="1"/>
  <c r="S314" i="1"/>
  <c r="S315" i="1"/>
  <c r="S316" i="1"/>
  <c r="S317" i="1"/>
  <c r="S318" i="1"/>
  <c r="S319" i="1"/>
  <c r="S320" i="1"/>
  <c r="R321" i="1"/>
  <c r="R322" i="1"/>
  <c r="R323" i="1"/>
  <c r="R324" i="1"/>
  <c r="R325" i="1"/>
  <c r="R326" i="1"/>
  <c r="R327" i="1"/>
  <c r="R328" i="1"/>
  <c r="R329" i="1"/>
  <c r="R330" i="1"/>
  <c r="S321" i="1"/>
  <c r="S322" i="1"/>
  <c r="S323" i="1"/>
  <c r="S324" i="1"/>
  <c r="S325" i="1"/>
  <c r="S326" i="1"/>
  <c r="S327" i="1"/>
  <c r="S328" i="1"/>
  <c r="S329" i="1"/>
  <c r="S330" i="1"/>
  <c r="R331" i="1"/>
  <c r="R332" i="1"/>
  <c r="R333" i="1"/>
  <c r="R334" i="1"/>
  <c r="R335" i="1"/>
  <c r="R336" i="1"/>
  <c r="R337" i="1"/>
  <c r="R338" i="1"/>
  <c r="R339" i="1"/>
  <c r="R340" i="1"/>
  <c r="S331" i="1"/>
  <c r="S332" i="1"/>
  <c r="S333" i="1"/>
  <c r="S334" i="1"/>
  <c r="S335" i="1"/>
  <c r="S336" i="1"/>
  <c r="S337" i="1"/>
  <c r="S338" i="1"/>
  <c r="S339" i="1"/>
  <c r="S340" i="1"/>
  <c r="R341" i="1"/>
  <c r="R342" i="1"/>
  <c r="R343" i="1"/>
  <c r="R344" i="1"/>
  <c r="R345" i="1"/>
  <c r="R346" i="1"/>
  <c r="R347" i="1"/>
  <c r="R348" i="1"/>
  <c r="R349" i="1"/>
  <c r="R350" i="1"/>
  <c r="S341" i="1"/>
  <c r="S342" i="1"/>
  <c r="S343" i="1"/>
  <c r="S344" i="1"/>
  <c r="S345" i="1"/>
  <c r="S346" i="1"/>
  <c r="S347" i="1"/>
  <c r="S348" i="1"/>
  <c r="S349" i="1"/>
  <c r="S350" i="1"/>
  <c r="R351" i="1"/>
  <c r="R352" i="1"/>
  <c r="R353" i="1"/>
  <c r="R354" i="1"/>
  <c r="R355" i="1"/>
  <c r="R356" i="1"/>
  <c r="R357" i="1"/>
  <c r="R383" i="1"/>
  <c r="R384" i="1"/>
  <c r="R385" i="1"/>
  <c r="S351" i="1"/>
  <c r="S352" i="1"/>
  <c r="S353" i="1"/>
  <c r="S354" i="1"/>
  <c r="S355" i="1"/>
  <c r="S356" i="1"/>
  <c r="S357" i="1"/>
  <c r="S383" i="1"/>
  <c r="S384" i="1"/>
  <c r="S38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6" i="1"/>
  <c r="S417" i="1"/>
  <c r="S418" i="1"/>
  <c r="S419" i="1"/>
  <c r="S420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366" i="1"/>
  <c r="M366" i="1"/>
  <c r="L367" i="1"/>
  <c r="M367" i="1"/>
  <c r="L368" i="1"/>
  <c r="M368" i="1"/>
  <c r="L369" i="1"/>
  <c r="M369" i="1"/>
  <c r="L419" i="1"/>
  <c r="M419" i="1"/>
  <c r="L420" i="1"/>
  <c r="M420" i="1"/>
  <c r="Q374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AR421" i="1"/>
  <c r="AR422" i="1"/>
  <c r="AR423" i="1"/>
  <c r="AR424" i="1"/>
  <c r="AR425" i="1"/>
  <c r="AR42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W305" i="1"/>
  <c r="AR291" i="1"/>
  <c r="AR295" i="1"/>
  <c r="T380" i="1" l="1"/>
  <c r="AA317" i="1"/>
  <c r="W319" i="1"/>
  <c r="Q360" i="1"/>
  <c r="Z314" i="1"/>
  <c r="Q358" i="1"/>
  <c r="W345" i="1"/>
  <c r="T381" i="1"/>
  <c r="Z386" i="1"/>
  <c r="AA333" i="1"/>
  <c r="AR297" i="1"/>
  <c r="AR299" i="1"/>
  <c r="T372" i="1"/>
  <c r="W337" i="1"/>
  <c r="W329" i="1"/>
  <c r="AR293" i="1"/>
  <c r="AR296" i="1"/>
  <c r="AR292" i="1"/>
  <c r="AR298" i="1"/>
  <c r="AR294" i="1"/>
  <c r="AR300" i="1"/>
  <c r="W336" i="1"/>
  <c r="AA332" i="1"/>
  <c r="W328" i="1"/>
  <c r="W320" i="1"/>
  <c r="AA316" i="1"/>
  <c r="Z346" i="1"/>
  <c r="Q382" i="1"/>
  <c r="U378" i="1"/>
  <c r="W393" i="1"/>
  <c r="W384" i="1"/>
  <c r="AO294" i="1"/>
  <c r="W383" i="1"/>
  <c r="W380" i="1"/>
  <c r="AO298" i="1"/>
  <c r="AM298" i="1"/>
  <c r="AL294" i="1"/>
  <c r="AI294" i="1"/>
  <c r="AM294" i="1"/>
  <c r="AI298" i="1"/>
  <c r="AL298" i="1"/>
  <c r="W381" i="1"/>
  <c r="AG298" i="1"/>
  <c r="AC294" i="1"/>
  <c r="AF294" i="1"/>
  <c r="AG294" i="1"/>
  <c r="AC298" i="1"/>
  <c r="W390" i="1"/>
  <c r="AF298" i="1"/>
  <c r="W341" i="1"/>
  <c r="W333" i="1"/>
  <c r="AA379" i="1"/>
  <c r="W317" i="1"/>
  <c r="W309" i="1"/>
  <c r="W395" i="1"/>
  <c r="AA346" i="1"/>
  <c r="AA314" i="1"/>
  <c r="W334" i="1"/>
  <c r="W326" i="1"/>
  <c r="W302" i="1"/>
  <c r="W294" i="1"/>
  <c r="AA378" i="1"/>
  <c r="W386" i="1"/>
  <c r="W332" i="1"/>
  <c r="W316" i="1"/>
  <c r="Z395" i="1"/>
  <c r="W379" i="1"/>
  <c r="W347" i="1"/>
  <c r="W339" i="1"/>
  <c r="W323" i="1"/>
  <c r="W315" i="1"/>
  <c r="W378" i="1"/>
  <c r="Z333" i="1"/>
  <c r="Z317" i="1"/>
  <c r="W346" i="1"/>
  <c r="W330" i="1"/>
  <c r="W314" i="1"/>
  <c r="W298" i="1"/>
  <c r="W382" i="1"/>
  <c r="Z332" i="1"/>
  <c r="Z316" i="1"/>
  <c r="Z379" i="1"/>
  <c r="Z315" i="1"/>
  <c r="W392" i="1"/>
  <c r="Z378" i="1"/>
  <c r="Z380" i="1"/>
  <c r="Z393" i="1"/>
  <c r="AA384" i="1"/>
  <c r="Z392" i="1"/>
  <c r="Z384" i="1"/>
  <c r="Z383" i="1"/>
  <c r="AA390" i="1"/>
  <c r="Z390" i="1"/>
  <c r="Z382" i="1"/>
  <c r="Z381" i="1"/>
  <c r="T370" i="1"/>
  <c r="Q381" i="1"/>
  <c r="Q380" i="1"/>
  <c r="Q372" i="1"/>
  <c r="T360" i="1"/>
  <c r="Q379" i="1"/>
  <c r="U382" i="1"/>
  <c r="Q378" i="1"/>
  <c r="Q370" i="1"/>
  <c r="U381" i="1"/>
  <c r="T382" i="1"/>
  <c r="T374" i="1"/>
  <c r="T358" i="1"/>
  <c r="T378" i="1"/>
  <c r="K370" i="1"/>
  <c r="N374" i="1"/>
  <c r="K372" i="1"/>
  <c r="O374" i="1"/>
  <c r="K374" i="1"/>
  <c r="N378" i="1"/>
  <c r="O378" i="1"/>
  <c r="K378" i="1"/>
  <c r="N382" i="1"/>
  <c r="K379" i="1"/>
  <c r="O380" i="1"/>
  <c r="N380" i="1"/>
  <c r="K380" i="1"/>
  <c r="O381" i="1"/>
  <c r="N381" i="1"/>
  <c r="K381" i="1"/>
  <c r="K384" i="1"/>
  <c r="K382" i="1"/>
  <c r="K383" i="1"/>
  <c r="K386" i="1"/>
  <c r="K390" i="1"/>
  <c r="K393" i="1"/>
  <c r="N392" i="1"/>
  <c r="K392" i="1"/>
  <c r="O392" i="1"/>
  <c r="K395" i="1"/>
  <c r="N399" i="1"/>
  <c r="K399" i="1"/>
  <c r="K401" i="1"/>
  <c r="K314" i="1"/>
  <c r="N319" i="1"/>
  <c r="K315" i="1"/>
  <c r="N316" i="1"/>
  <c r="K316" i="1"/>
  <c r="N317" i="1"/>
  <c r="K317" i="1"/>
  <c r="K319" i="1"/>
  <c r="K320" i="1"/>
  <c r="N326" i="1"/>
  <c r="K323" i="1"/>
  <c r="K326" i="1"/>
  <c r="K328" i="1"/>
  <c r="N329" i="1"/>
  <c r="K329" i="1"/>
  <c r="K336" i="1"/>
  <c r="K330" i="1"/>
  <c r="N332" i="1"/>
  <c r="K332" i="1"/>
  <c r="N333" i="1"/>
  <c r="K333" i="1"/>
  <c r="N334" i="1"/>
  <c r="K334" i="1"/>
  <c r="O337" i="1"/>
  <c r="N337" i="1"/>
  <c r="K337" i="1"/>
  <c r="N339" i="1"/>
  <c r="K339" i="1"/>
  <c r="N341" i="1"/>
  <c r="K341" i="1"/>
  <c r="N347" i="1"/>
  <c r="O345" i="1"/>
  <c r="N345" i="1"/>
  <c r="K345" i="1"/>
  <c r="N346" i="1"/>
  <c r="K346" i="1"/>
  <c r="O347" i="1"/>
  <c r="N351" i="1"/>
  <c r="K347" i="1"/>
  <c r="K350" i="1"/>
  <c r="K351" i="1"/>
  <c r="N353" i="1"/>
  <c r="K353" i="1"/>
  <c r="N355" i="1"/>
  <c r="K355" i="1"/>
  <c r="K360" i="1"/>
  <c r="N358" i="1"/>
  <c r="K358" i="1"/>
  <c r="K298" i="1"/>
  <c r="N302" i="1"/>
  <c r="N298" i="1"/>
  <c r="K302" i="1"/>
  <c r="N309" i="1"/>
  <c r="N305" i="1"/>
  <c r="K305" i="1"/>
  <c r="K309" i="1"/>
  <c r="D144" i="1" l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45" i="1"/>
  <c r="D146" i="1"/>
  <c r="AO138" i="1" s="1"/>
  <c r="D147" i="1"/>
  <c r="D148" i="1"/>
  <c r="D149" i="1"/>
  <c r="D150" i="1"/>
  <c r="AO142" i="1" s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K397" i="1" s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K357" i="1" s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AA331" i="1" l="1"/>
  <c r="Z331" i="1"/>
  <c r="W331" i="1"/>
  <c r="O331" i="1"/>
  <c r="N331" i="1"/>
  <c r="K331" i="1"/>
  <c r="K385" i="1"/>
  <c r="W385" i="1"/>
  <c r="Z385" i="1"/>
  <c r="N385" i="1"/>
  <c r="AO270" i="1"/>
  <c r="AG447" i="1"/>
  <c r="AC447" i="1"/>
  <c r="AL447" i="1"/>
  <c r="AF447" i="1"/>
  <c r="AM447" i="1"/>
  <c r="AO447" i="1"/>
  <c r="AI447" i="1"/>
  <c r="AA447" i="1"/>
  <c r="Q447" i="1"/>
  <c r="Z447" i="1"/>
  <c r="N447" i="1"/>
  <c r="K447" i="1"/>
  <c r="W447" i="1"/>
  <c r="O447" i="1"/>
  <c r="U447" i="1"/>
  <c r="T447" i="1"/>
  <c r="Z313" i="1"/>
  <c r="W313" i="1"/>
  <c r="AO143" i="1"/>
  <c r="W396" i="1"/>
  <c r="O396" i="1"/>
  <c r="N396" i="1"/>
  <c r="K396" i="1"/>
  <c r="Z396" i="1"/>
  <c r="N364" i="1"/>
  <c r="Q364" i="1"/>
  <c r="K364" i="1"/>
  <c r="T364" i="1"/>
  <c r="K369" i="1"/>
  <c r="Q369" i="1"/>
  <c r="T376" i="1"/>
  <c r="Q376" i="1"/>
  <c r="K376" i="1"/>
  <c r="N308" i="1"/>
  <c r="W308" i="1"/>
  <c r="K308" i="1"/>
  <c r="N404" i="1"/>
  <c r="K404" i="1"/>
  <c r="N373" i="1"/>
  <c r="K373" i="1"/>
  <c r="T373" i="1"/>
  <c r="O373" i="1"/>
  <c r="Q373" i="1"/>
  <c r="K356" i="1"/>
  <c r="N356" i="1"/>
  <c r="AC299" i="1"/>
  <c r="AM299" i="1"/>
  <c r="AO299" i="1"/>
  <c r="AF299" i="1"/>
  <c r="AL299" i="1"/>
  <c r="N299" i="1"/>
  <c r="AI299" i="1"/>
  <c r="AG299" i="1"/>
  <c r="K299" i="1"/>
  <c r="W299" i="1"/>
  <c r="AO292" i="1"/>
  <c r="AI292" i="1"/>
  <c r="Z292" i="1"/>
  <c r="W292" i="1"/>
  <c r="AM292" i="1"/>
  <c r="AL292" i="1"/>
  <c r="AC292" i="1"/>
  <c r="AF292" i="1"/>
  <c r="AG292" i="1"/>
  <c r="W348" i="1"/>
  <c r="K348" i="1"/>
  <c r="N348" i="1"/>
  <c r="N352" i="1"/>
  <c r="K352" i="1"/>
  <c r="K310" i="1"/>
  <c r="N310" i="1"/>
  <c r="W310" i="1"/>
  <c r="T368" i="1"/>
  <c r="K368" i="1"/>
  <c r="Q368" i="1"/>
  <c r="N368" i="1"/>
  <c r="Z389" i="1"/>
  <c r="N389" i="1"/>
  <c r="W389" i="1"/>
  <c r="K389" i="1"/>
  <c r="W344" i="1"/>
  <c r="N344" i="1"/>
  <c r="K344" i="1"/>
  <c r="K363" i="1"/>
  <c r="T363" i="1"/>
  <c r="Q363" i="1"/>
  <c r="AA312" i="1"/>
  <c r="W312" i="1"/>
  <c r="Z312" i="1"/>
  <c r="Q367" i="1"/>
  <c r="K367" i="1"/>
  <c r="N304" i="1"/>
  <c r="W304" i="1"/>
  <c r="K304" i="1"/>
  <c r="O398" i="1"/>
  <c r="N398" i="1"/>
  <c r="K398" i="1"/>
  <c r="AI293" i="1"/>
  <c r="AM293" i="1"/>
  <c r="AO293" i="1"/>
  <c r="W293" i="1"/>
  <c r="AC293" i="1"/>
  <c r="AF293" i="1"/>
  <c r="AG293" i="1"/>
  <c r="AL293" i="1"/>
  <c r="O303" i="1"/>
  <c r="K303" i="1"/>
  <c r="N303" i="1"/>
  <c r="W303" i="1"/>
  <c r="AA318" i="1"/>
  <c r="Z318" i="1"/>
  <c r="W318" i="1"/>
  <c r="N318" i="1"/>
  <c r="K318" i="1"/>
  <c r="K359" i="1"/>
  <c r="T359" i="1"/>
  <c r="Q359" i="1"/>
  <c r="N403" i="1"/>
  <c r="K403" i="1"/>
  <c r="W388" i="1"/>
  <c r="N388" i="1"/>
  <c r="O388" i="1"/>
  <c r="K388" i="1"/>
  <c r="Z388" i="1"/>
  <c r="W324" i="1"/>
  <c r="K324" i="1"/>
  <c r="N324" i="1"/>
  <c r="W342" i="1"/>
  <c r="K342" i="1"/>
  <c r="K306" i="1"/>
  <c r="W306" i="1"/>
  <c r="AF291" i="1"/>
  <c r="AG291" i="1"/>
  <c r="AL291" i="1"/>
  <c r="AC291" i="1"/>
  <c r="AM291" i="1"/>
  <c r="Z291" i="1"/>
  <c r="AO291" i="1"/>
  <c r="AI291" i="1"/>
  <c r="W291" i="1"/>
  <c r="Q362" i="1"/>
  <c r="T362" i="1"/>
  <c r="K362" i="1"/>
  <c r="AO446" i="1"/>
  <c r="AL446" i="1"/>
  <c r="AC446" i="1"/>
  <c r="AM446" i="1"/>
  <c r="AF446" i="1"/>
  <c r="AG446" i="1"/>
  <c r="AI446" i="1"/>
  <c r="Q446" i="1"/>
  <c r="O446" i="1"/>
  <c r="W446" i="1"/>
  <c r="Z446" i="1"/>
  <c r="K446" i="1"/>
  <c r="AA446" i="1"/>
  <c r="U446" i="1"/>
  <c r="T446" i="1"/>
  <c r="N446" i="1"/>
  <c r="W340" i="1"/>
  <c r="N340" i="1"/>
  <c r="K340" i="1"/>
  <c r="W338" i="1"/>
  <c r="N338" i="1"/>
  <c r="K338" i="1"/>
  <c r="W301" i="1"/>
  <c r="K301" i="1"/>
  <c r="N301" i="1"/>
  <c r="AG295" i="1"/>
  <c r="AL295" i="1"/>
  <c r="AM295" i="1"/>
  <c r="AF295" i="1"/>
  <c r="AO295" i="1"/>
  <c r="AI295" i="1"/>
  <c r="W295" i="1"/>
  <c r="AC295" i="1"/>
  <c r="W394" i="1"/>
  <c r="Z394" i="1"/>
  <c r="K394" i="1"/>
  <c r="K307" i="1"/>
  <c r="W307" i="1"/>
  <c r="Z377" i="1"/>
  <c r="AA377" i="1"/>
  <c r="K377" i="1"/>
  <c r="W377" i="1"/>
  <c r="T377" i="1"/>
  <c r="Q377" i="1"/>
  <c r="Q375" i="1"/>
  <c r="T375" i="1"/>
  <c r="K375" i="1"/>
  <c r="N375" i="1"/>
  <c r="N402" i="1"/>
  <c r="K402" i="1"/>
  <c r="AC290" i="1"/>
  <c r="W290" i="1"/>
  <c r="AI290" i="1"/>
  <c r="AL290" i="1"/>
  <c r="AM290" i="1"/>
  <c r="AO290" i="1"/>
  <c r="AO246" i="1"/>
  <c r="AO222" i="1"/>
  <c r="AO198" i="1"/>
  <c r="AO255" i="1"/>
  <c r="AO231" i="1"/>
  <c r="AO230" i="1"/>
  <c r="AO206" i="1"/>
  <c r="AO182" i="1"/>
  <c r="AO191" i="1"/>
  <c r="AO167" i="1"/>
  <c r="AO238" i="1"/>
  <c r="AO214" i="1"/>
  <c r="AO254" i="1"/>
  <c r="AO158" i="1"/>
  <c r="AO215" i="1"/>
  <c r="AO190" i="1"/>
  <c r="AO166" i="1"/>
  <c r="AO247" i="1"/>
  <c r="AO199" i="1"/>
  <c r="AO175" i="1"/>
  <c r="AO151" i="1"/>
  <c r="AO223" i="1"/>
  <c r="AO174" i="1"/>
  <c r="AO150" i="1"/>
  <c r="AO183" i="1"/>
  <c r="AO263" i="1"/>
  <c r="AO262" i="1"/>
  <c r="AI286" i="1"/>
  <c r="AO286" i="1"/>
  <c r="AC286" i="1"/>
  <c r="AL286" i="1"/>
  <c r="AG286" i="1"/>
  <c r="AF286" i="1"/>
  <c r="AM286" i="1"/>
  <c r="W286" i="1"/>
  <c r="AO288" i="1"/>
  <c r="AC288" i="1"/>
  <c r="W288" i="1"/>
  <c r="AL288" i="1"/>
  <c r="AO207" i="1"/>
  <c r="AO279" i="1"/>
  <c r="AI287" i="1"/>
  <c r="AO287" i="1"/>
  <c r="AL287" i="1"/>
  <c r="AC287" i="1"/>
  <c r="W287" i="1"/>
  <c r="AG287" i="1"/>
  <c r="Z287" i="1"/>
  <c r="AM287" i="1"/>
  <c r="AF287" i="1"/>
  <c r="AF289" i="1"/>
  <c r="W289" i="1"/>
  <c r="AL289" i="1"/>
  <c r="AO289" i="1"/>
  <c r="AM289" i="1"/>
  <c r="AG289" i="1"/>
  <c r="AC289" i="1"/>
  <c r="AI289" i="1"/>
  <c r="Z289" i="1"/>
  <c r="AO284" i="1"/>
  <c r="AL284" i="1"/>
  <c r="AC284" i="1"/>
  <c r="AM284" i="1"/>
  <c r="W284" i="1"/>
  <c r="AI284" i="1"/>
  <c r="AG284" i="1"/>
  <c r="AF284" i="1"/>
  <c r="AO267" i="1"/>
  <c r="AO251" i="1"/>
  <c r="AO235" i="1"/>
  <c r="AO219" i="1"/>
  <c r="AO211" i="1"/>
  <c r="AO195" i="1"/>
  <c r="AO187" i="1"/>
  <c r="AO179" i="1"/>
  <c r="AO171" i="1"/>
  <c r="AO163" i="1"/>
  <c r="AO155" i="1"/>
  <c r="AO147" i="1"/>
  <c r="AO275" i="1"/>
  <c r="AO243" i="1"/>
  <c r="AO259" i="1"/>
  <c r="AL285" i="1"/>
  <c r="AG285" i="1"/>
  <c r="W285" i="1"/>
  <c r="AF285" i="1"/>
  <c r="AO285" i="1"/>
  <c r="AC285" i="1"/>
  <c r="AM285" i="1"/>
  <c r="AI285" i="1"/>
  <c r="AO261" i="1"/>
  <c r="AO253" i="1"/>
  <c r="AO245" i="1"/>
  <c r="AO237" i="1"/>
  <c r="AO229" i="1"/>
  <c r="AO221" i="1"/>
  <c r="AO213" i="1"/>
  <c r="AO205" i="1"/>
  <c r="AO197" i="1"/>
  <c r="AO189" i="1"/>
  <c r="AO181" i="1"/>
  <c r="AO173" i="1"/>
  <c r="AO165" i="1"/>
  <c r="AO157" i="1"/>
  <c r="AO149" i="1"/>
  <c r="AO141" i="1"/>
  <c r="AO277" i="1"/>
  <c r="AO274" i="1"/>
  <c r="AO266" i="1"/>
  <c r="AO242" i="1"/>
  <c r="AO218" i="1"/>
  <c r="AO210" i="1"/>
  <c r="AO202" i="1"/>
  <c r="AO194" i="1"/>
  <c r="AO186" i="1"/>
  <c r="AO178" i="1"/>
  <c r="AO170" i="1"/>
  <c r="AO162" i="1"/>
  <c r="AO154" i="1"/>
  <c r="AO146" i="1"/>
  <c r="AO258" i="1"/>
  <c r="AM283" i="1"/>
  <c r="AO283" i="1"/>
  <c r="AF283" i="1"/>
  <c r="AL283" i="1"/>
  <c r="AO280" i="1"/>
  <c r="AO272" i="1"/>
  <c r="AO264" i="1"/>
  <c r="AO256" i="1"/>
  <c r="AO248" i="1"/>
  <c r="AO240" i="1"/>
  <c r="AO232" i="1"/>
  <c r="AO224" i="1"/>
  <c r="AO216" i="1"/>
  <c r="AO208" i="1"/>
  <c r="AO200" i="1"/>
  <c r="AO192" i="1"/>
  <c r="AO184" i="1"/>
  <c r="AO176" i="1"/>
  <c r="AO160" i="1"/>
  <c r="AO152" i="1"/>
  <c r="AO144" i="1"/>
  <c r="AO276" i="1"/>
  <c r="AO268" i="1"/>
  <c r="AO252" i="1"/>
  <c r="AO244" i="1"/>
  <c r="AO236" i="1"/>
  <c r="AO228" i="1"/>
  <c r="AO220" i="1"/>
  <c r="AO204" i="1"/>
  <c r="AO196" i="1"/>
  <c r="AO188" i="1"/>
  <c r="AO180" i="1"/>
  <c r="AO164" i="1"/>
  <c r="AO156" i="1"/>
  <c r="AO148" i="1"/>
  <c r="AO140" i="1"/>
  <c r="AO281" i="1"/>
  <c r="AM282" i="1"/>
  <c r="AI282" i="1"/>
  <c r="AF282" i="1"/>
  <c r="W282" i="1"/>
  <c r="Z282" i="1"/>
  <c r="AO282" i="1"/>
  <c r="AG282" i="1"/>
  <c r="AC282" i="1"/>
  <c r="AL282" i="1"/>
  <c r="AO273" i="1"/>
  <c r="AO265" i="1"/>
  <c r="AO257" i="1"/>
  <c r="AO249" i="1"/>
  <c r="AO241" i="1"/>
  <c r="AO233" i="1"/>
  <c r="AO225" i="1"/>
  <c r="AO217" i="1"/>
  <c r="AO209" i="1"/>
  <c r="AO201" i="1"/>
  <c r="AO185" i="1"/>
  <c r="AO177" i="1"/>
  <c r="AO169" i="1"/>
  <c r="AO161" i="1"/>
  <c r="AO153" i="1"/>
  <c r="AO145" i="1"/>
  <c r="AL279" i="1"/>
  <c r="AM279" i="1"/>
  <c r="AI279" i="1"/>
  <c r="AL223" i="1"/>
  <c r="AM223" i="1"/>
  <c r="AI223" i="1"/>
  <c r="AI280" i="1"/>
  <c r="AM280" i="1"/>
  <c r="AL280" i="1"/>
  <c r="AI272" i="1"/>
  <c r="AM272" i="1"/>
  <c r="AL272" i="1"/>
  <c r="AI264" i="1"/>
  <c r="AM264" i="1"/>
  <c r="AL264" i="1"/>
  <c r="AI256" i="1"/>
  <c r="AM256" i="1"/>
  <c r="AL256" i="1"/>
  <c r="AI248" i="1"/>
  <c r="AM248" i="1"/>
  <c r="AL248" i="1"/>
  <c r="AI240" i="1"/>
  <c r="AM240" i="1"/>
  <c r="AI232" i="1"/>
  <c r="AM232" i="1"/>
  <c r="AL232" i="1"/>
  <c r="AI224" i="1"/>
  <c r="AM224" i="1"/>
  <c r="AL224" i="1"/>
  <c r="AI216" i="1"/>
  <c r="AM216" i="1"/>
  <c r="AL216" i="1"/>
  <c r="AI208" i="1"/>
  <c r="AM208" i="1"/>
  <c r="AL208" i="1"/>
  <c r="AI200" i="1"/>
  <c r="AM200" i="1"/>
  <c r="AL200" i="1"/>
  <c r="AI192" i="1"/>
  <c r="AM192" i="1"/>
  <c r="AL192" i="1"/>
  <c r="AI184" i="1"/>
  <c r="AI176" i="1"/>
  <c r="AM176" i="1"/>
  <c r="AL176" i="1"/>
  <c r="AL168" i="1"/>
  <c r="AI160" i="1"/>
  <c r="AM160" i="1"/>
  <c r="AL160" i="1"/>
  <c r="AI152" i="1"/>
  <c r="AM152" i="1"/>
  <c r="AL152" i="1"/>
  <c r="AI144" i="1"/>
  <c r="AM144" i="1"/>
  <c r="AL144" i="1"/>
  <c r="AL255" i="1"/>
  <c r="AM255" i="1"/>
  <c r="AI255" i="1"/>
  <c r="AM199" i="1"/>
  <c r="AI199" i="1"/>
  <c r="AL199" i="1"/>
  <c r="AL191" i="1"/>
  <c r="AM191" i="1"/>
  <c r="AI191" i="1"/>
  <c r="AL167" i="1"/>
  <c r="AM167" i="1"/>
  <c r="AI167" i="1"/>
  <c r="AM270" i="1"/>
  <c r="AL270" i="1"/>
  <c r="AI270" i="1"/>
  <c r="AI262" i="1"/>
  <c r="AM262" i="1"/>
  <c r="AL262" i="1"/>
  <c r="AM254" i="1"/>
  <c r="AI254" i="1"/>
  <c r="AL254" i="1"/>
  <c r="AM246" i="1"/>
  <c r="AI246" i="1"/>
  <c r="AL246" i="1"/>
  <c r="AM238" i="1"/>
  <c r="AI238" i="1"/>
  <c r="AL238" i="1"/>
  <c r="AI230" i="1"/>
  <c r="AM230" i="1"/>
  <c r="AL230" i="1"/>
  <c r="AM222" i="1"/>
  <c r="AI222" i="1"/>
  <c r="AL222" i="1"/>
  <c r="AM214" i="1"/>
  <c r="AI214" i="1"/>
  <c r="AL214" i="1"/>
  <c r="AI206" i="1"/>
  <c r="AM206" i="1"/>
  <c r="AL206" i="1"/>
  <c r="AM198" i="1"/>
  <c r="AI198" i="1"/>
  <c r="AL198" i="1"/>
  <c r="AI190" i="1"/>
  <c r="AM190" i="1"/>
  <c r="AL190" i="1"/>
  <c r="AI182" i="1"/>
  <c r="AM182" i="1"/>
  <c r="AL182" i="1"/>
  <c r="AI174" i="1"/>
  <c r="AM174" i="1"/>
  <c r="AL174" i="1"/>
  <c r="AM166" i="1"/>
  <c r="AI166" i="1"/>
  <c r="AL166" i="1"/>
  <c r="AM158" i="1"/>
  <c r="AL158" i="1"/>
  <c r="AI158" i="1"/>
  <c r="AM150" i="1"/>
  <c r="AI150" i="1"/>
  <c r="AL150" i="1"/>
  <c r="AM142" i="1"/>
  <c r="AI142" i="1"/>
  <c r="AL142" i="1"/>
  <c r="AL207" i="1"/>
  <c r="AM207" i="1"/>
  <c r="AM277" i="1"/>
  <c r="AL277" i="1"/>
  <c r="AI277" i="1"/>
  <c r="AM269" i="1"/>
  <c r="AL269" i="1"/>
  <c r="AI269" i="1"/>
  <c r="AM261" i="1"/>
  <c r="AL261" i="1"/>
  <c r="AI261" i="1"/>
  <c r="AM253" i="1"/>
  <c r="AL253" i="1"/>
  <c r="AI253" i="1"/>
  <c r="AM245" i="1"/>
  <c r="AL245" i="1"/>
  <c r="AI245" i="1"/>
  <c r="AM237" i="1"/>
  <c r="AL237" i="1"/>
  <c r="AI237" i="1"/>
  <c r="AM229" i="1"/>
  <c r="AL229" i="1"/>
  <c r="AI229" i="1"/>
  <c r="AM221" i="1"/>
  <c r="AL221" i="1"/>
  <c r="AI221" i="1"/>
  <c r="AM213" i="1"/>
  <c r="AL213" i="1"/>
  <c r="AI213" i="1"/>
  <c r="AM205" i="1"/>
  <c r="AL205" i="1"/>
  <c r="AI205" i="1"/>
  <c r="AM197" i="1"/>
  <c r="AL197" i="1"/>
  <c r="AI197" i="1"/>
  <c r="AM189" i="1"/>
  <c r="AL189" i="1"/>
  <c r="AI189" i="1"/>
  <c r="AM181" i="1"/>
  <c r="AL181" i="1"/>
  <c r="AI181" i="1"/>
  <c r="AM173" i="1"/>
  <c r="AL173" i="1"/>
  <c r="AI173" i="1"/>
  <c r="AM165" i="1"/>
  <c r="AL165" i="1"/>
  <c r="AI165" i="1"/>
  <c r="AM157" i="1"/>
  <c r="AL157" i="1"/>
  <c r="AI157" i="1"/>
  <c r="AM149" i="1"/>
  <c r="AL149" i="1"/>
  <c r="AI149" i="1"/>
  <c r="AM141" i="1"/>
  <c r="AL141" i="1"/>
  <c r="AI141" i="1"/>
  <c r="AL239" i="1"/>
  <c r="AM143" i="1"/>
  <c r="AI143" i="1"/>
  <c r="AM276" i="1"/>
  <c r="AL276" i="1"/>
  <c r="AI276" i="1"/>
  <c r="AM268" i="1"/>
  <c r="AL268" i="1"/>
  <c r="AI268" i="1"/>
  <c r="AM260" i="1"/>
  <c r="AL260" i="1"/>
  <c r="AM244" i="1"/>
  <c r="AL244" i="1"/>
  <c r="AI244" i="1"/>
  <c r="AM236" i="1"/>
  <c r="AL236" i="1"/>
  <c r="AI236" i="1"/>
  <c r="AM228" i="1"/>
  <c r="AL228" i="1"/>
  <c r="AI228" i="1"/>
  <c r="AM220" i="1"/>
  <c r="AL220" i="1"/>
  <c r="AI220" i="1"/>
  <c r="AM212" i="1"/>
  <c r="AM204" i="1"/>
  <c r="AL204" i="1"/>
  <c r="AI204" i="1"/>
  <c r="AM196" i="1"/>
  <c r="AL196" i="1"/>
  <c r="AI196" i="1"/>
  <c r="AM188" i="1"/>
  <c r="AL188" i="1"/>
  <c r="AI188" i="1"/>
  <c r="AM180" i="1"/>
  <c r="AI180" i="1"/>
  <c r="AM164" i="1"/>
  <c r="AL164" i="1"/>
  <c r="AI164" i="1"/>
  <c r="AM156" i="1"/>
  <c r="AL156" i="1"/>
  <c r="AI156" i="1"/>
  <c r="AM148" i="1"/>
  <c r="AL148" i="1"/>
  <c r="AI148" i="1"/>
  <c r="AM140" i="1"/>
  <c r="AL140" i="1"/>
  <c r="AI140" i="1"/>
  <c r="AI136" i="1"/>
  <c r="AM136" i="1"/>
  <c r="AL247" i="1"/>
  <c r="AM247" i="1"/>
  <c r="AI247" i="1"/>
  <c r="AM151" i="1"/>
  <c r="AL151" i="1"/>
  <c r="AI151" i="1"/>
  <c r="AL275" i="1"/>
  <c r="AI275" i="1"/>
  <c r="AM275" i="1"/>
  <c r="AL267" i="1"/>
  <c r="AI267" i="1"/>
  <c r="AM267" i="1"/>
  <c r="AL259" i="1"/>
  <c r="AI259" i="1"/>
  <c r="AM259" i="1"/>
  <c r="AL251" i="1"/>
  <c r="AI251" i="1"/>
  <c r="AM251" i="1"/>
  <c r="AL243" i="1"/>
  <c r="AI243" i="1"/>
  <c r="AM243" i="1"/>
  <c r="AL235" i="1"/>
  <c r="AI235" i="1"/>
  <c r="AM235" i="1"/>
  <c r="AL219" i="1"/>
  <c r="AI219" i="1"/>
  <c r="AM219" i="1"/>
  <c r="AL211" i="1"/>
  <c r="AI211" i="1"/>
  <c r="AM211" i="1"/>
  <c r="AL195" i="1"/>
  <c r="AI195" i="1"/>
  <c r="AM195" i="1"/>
  <c r="AL187" i="1"/>
  <c r="AI187" i="1"/>
  <c r="AM187" i="1"/>
  <c r="AL179" i="1"/>
  <c r="AI179" i="1"/>
  <c r="AM179" i="1"/>
  <c r="AL171" i="1"/>
  <c r="AI171" i="1"/>
  <c r="AM171" i="1"/>
  <c r="AL163" i="1"/>
  <c r="AI163" i="1"/>
  <c r="AM163" i="1"/>
  <c r="AL155" i="1"/>
  <c r="AI155" i="1"/>
  <c r="AM155" i="1"/>
  <c r="AL147" i="1"/>
  <c r="AI147" i="1"/>
  <c r="AM147" i="1"/>
  <c r="AM263" i="1"/>
  <c r="AL263" i="1"/>
  <c r="AI263" i="1"/>
  <c r="AM215" i="1"/>
  <c r="AL215" i="1"/>
  <c r="AI215" i="1"/>
  <c r="AM175" i="1"/>
  <c r="AL175" i="1"/>
  <c r="AI175" i="1"/>
  <c r="AL274" i="1"/>
  <c r="AI274" i="1"/>
  <c r="AM274" i="1"/>
  <c r="AL266" i="1"/>
  <c r="AM266" i="1"/>
  <c r="AI266" i="1"/>
  <c r="AM258" i="1"/>
  <c r="AL258" i="1"/>
  <c r="AI258" i="1"/>
  <c r="AL250" i="1"/>
  <c r="AI250" i="1"/>
  <c r="AM250" i="1"/>
  <c r="AL242" i="1"/>
  <c r="AI242" i="1"/>
  <c r="AM242" i="1"/>
  <c r="AM226" i="1"/>
  <c r="AL218" i="1"/>
  <c r="AI218" i="1"/>
  <c r="AM218" i="1"/>
  <c r="AL210" i="1"/>
  <c r="AI210" i="1"/>
  <c r="AM210" i="1"/>
  <c r="AL202" i="1"/>
  <c r="AM202" i="1"/>
  <c r="AI202" i="1"/>
  <c r="AM194" i="1"/>
  <c r="AL194" i="1"/>
  <c r="AI194" i="1"/>
  <c r="AL186" i="1"/>
  <c r="AI186" i="1"/>
  <c r="AM186" i="1"/>
  <c r="AL178" i="1"/>
  <c r="AI178" i="1"/>
  <c r="AM178" i="1"/>
  <c r="AL170" i="1"/>
  <c r="AM170" i="1"/>
  <c r="AI170" i="1"/>
  <c r="AM162" i="1"/>
  <c r="AL162" i="1"/>
  <c r="AI162" i="1"/>
  <c r="AL154" i="1"/>
  <c r="AI154" i="1"/>
  <c r="AM154" i="1"/>
  <c r="AL146" i="1"/>
  <c r="AM146" i="1"/>
  <c r="AI146" i="1"/>
  <c r="AL138" i="1"/>
  <c r="AI138" i="1"/>
  <c r="AM138" i="1"/>
  <c r="AM231" i="1"/>
  <c r="AL231" i="1"/>
  <c r="AI231" i="1"/>
  <c r="AL183" i="1"/>
  <c r="AM183" i="1"/>
  <c r="AI183" i="1"/>
  <c r="AL281" i="1"/>
  <c r="AI281" i="1"/>
  <c r="AL273" i="1"/>
  <c r="AI273" i="1"/>
  <c r="AM273" i="1"/>
  <c r="AL265" i="1"/>
  <c r="AI265" i="1"/>
  <c r="AM265" i="1"/>
  <c r="AL257" i="1"/>
  <c r="AI257" i="1"/>
  <c r="AM257" i="1"/>
  <c r="AL249" i="1"/>
  <c r="AI249" i="1"/>
  <c r="AM249" i="1"/>
  <c r="AL241" i="1"/>
  <c r="AI241" i="1"/>
  <c r="AM241" i="1"/>
  <c r="AL233" i="1"/>
  <c r="AI233" i="1"/>
  <c r="AM233" i="1"/>
  <c r="AL225" i="1"/>
  <c r="AI225" i="1"/>
  <c r="AM225" i="1"/>
  <c r="AL217" i="1"/>
  <c r="AI217" i="1"/>
  <c r="AM217" i="1"/>
  <c r="AL209" i="1"/>
  <c r="AI209" i="1"/>
  <c r="AM209" i="1"/>
  <c r="AL201" i="1"/>
  <c r="AI201" i="1"/>
  <c r="AM201" i="1"/>
  <c r="AL193" i="1"/>
  <c r="AI193" i="1"/>
  <c r="AM193" i="1"/>
  <c r="AL185" i="1"/>
  <c r="AI185" i="1"/>
  <c r="AM185" i="1"/>
  <c r="AL177" i="1"/>
  <c r="AI177" i="1"/>
  <c r="AM177" i="1"/>
  <c r="AL169" i="1"/>
  <c r="AI169" i="1"/>
  <c r="AM169" i="1"/>
  <c r="AL161" i="1"/>
  <c r="AI161" i="1"/>
  <c r="AM161" i="1"/>
  <c r="AL153" i="1"/>
  <c r="AI153" i="1"/>
  <c r="AM153" i="1"/>
  <c r="AL145" i="1"/>
  <c r="AI145" i="1"/>
  <c r="AM145" i="1"/>
  <c r="AC272" i="1"/>
  <c r="AG272" i="1"/>
  <c r="AF272" i="1"/>
  <c r="AC264" i="1"/>
  <c r="AG264" i="1"/>
  <c r="AF264" i="1"/>
  <c r="AC256" i="1"/>
  <c r="AF256" i="1"/>
  <c r="AG256" i="1"/>
  <c r="AC248" i="1"/>
  <c r="AF248" i="1"/>
  <c r="AG248" i="1"/>
  <c r="AC240" i="1"/>
  <c r="AG240" i="1"/>
  <c r="AF240" i="1"/>
  <c r="AC232" i="1"/>
  <c r="AC224" i="1"/>
  <c r="AC216" i="1"/>
  <c r="AC208" i="1"/>
  <c r="AF208" i="1"/>
  <c r="AG208" i="1"/>
  <c r="AC200" i="1"/>
  <c r="AC192" i="1"/>
  <c r="AG192" i="1"/>
  <c r="AF192" i="1"/>
  <c r="AC184" i="1"/>
  <c r="AC176" i="1"/>
  <c r="AG176" i="1"/>
  <c r="AF176" i="1"/>
  <c r="AC168" i="1"/>
  <c r="AG168" i="1"/>
  <c r="AC160" i="1"/>
  <c r="AG160" i="1"/>
  <c r="AF160" i="1"/>
  <c r="AC152" i="1"/>
  <c r="AG152" i="1"/>
  <c r="AF152" i="1"/>
  <c r="AG247" i="1"/>
  <c r="AF247" i="1"/>
  <c r="AC247" i="1"/>
  <c r="AC167" i="1"/>
  <c r="AG270" i="1"/>
  <c r="AF270" i="1"/>
  <c r="AC270" i="1"/>
  <c r="AG262" i="1"/>
  <c r="AF262" i="1"/>
  <c r="AC262" i="1"/>
  <c r="AG254" i="1"/>
  <c r="AF254" i="1"/>
  <c r="AC254" i="1"/>
  <c r="AG246" i="1"/>
  <c r="AF246" i="1"/>
  <c r="AC246" i="1"/>
  <c r="AG238" i="1"/>
  <c r="AF238" i="1"/>
  <c r="AC238" i="1"/>
  <c r="AG230" i="1"/>
  <c r="AF230" i="1"/>
  <c r="AC230" i="1"/>
  <c r="AG222" i="1"/>
  <c r="AF222" i="1"/>
  <c r="AC222" i="1"/>
  <c r="AG214" i="1"/>
  <c r="AF214" i="1"/>
  <c r="AC214" i="1"/>
  <c r="AG206" i="1"/>
  <c r="AF206" i="1"/>
  <c r="AC206" i="1"/>
  <c r="AG198" i="1"/>
  <c r="AF198" i="1"/>
  <c r="AC198" i="1"/>
  <c r="AG190" i="1"/>
  <c r="AF190" i="1"/>
  <c r="AC190" i="1"/>
  <c r="AG182" i="1"/>
  <c r="AF182" i="1"/>
  <c r="AC182" i="1"/>
  <c r="AC174" i="1"/>
  <c r="AG166" i="1"/>
  <c r="AF166" i="1"/>
  <c r="AC166" i="1"/>
  <c r="AG158" i="1"/>
  <c r="AF158" i="1"/>
  <c r="AC158" i="1"/>
  <c r="AC280" i="1"/>
  <c r="AF280" i="1"/>
  <c r="AG280" i="1"/>
  <c r="AG263" i="1"/>
  <c r="AF263" i="1"/>
  <c r="AC263" i="1"/>
  <c r="AG223" i="1"/>
  <c r="AF223" i="1"/>
  <c r="AC223" i="1"/>
  <c r="AC175" i="1"/>
  <c r="AG277" i="1"/>
  <c r="AF277" i="1"/>
  <c r="AC277" i="1"/>
  <c r="AG245" i="1"/>
  <c r="AF245" i="1"/>
  <c r="AC245" i="1"/>
  <c r="AG229" i="1"/>
  <c r="AF229" i="1"/>
  <c r="AC229" i="1"/>
  <c r="AG205" i="1"/>
  <c r="AF205" i="1"/>
  <c r="AC205" i="1"/>
  <c r="AG173" i="1"/>
  <c r="AF173" i="1"/>
  <c r="AC173" i="1"/>
  <c r="AG157" i="1"/>
  <c r="AF157" i="1"/>
  <c r="AC157" i="1"/>
  <c r="AG276" i="1"/>
  <c r="AF276" i="1"/>
  <c r="AC276" i="1"/>
  <c r="AG268" i="1"/>
  <c r="AF268" i="1"/>
  <c r="AC268" i="1"/>
  <c r="AG260" i="1"/>
  <c r="AC252" i="1"/>
  <c r="AC244" i="1"/>
  <c r="AC236" i="1"/>
  <c r="AG228" i="1"/>
  <c r="AF228" i="1"/>
  <c r="AC228" i="1"/>
  <c r="AG220" i="1"/>
  <c r="AF220" i="1"/>
  <c r="AC220" i="1"/>
  <c r="AG204" i="1"/>
  <c r="AF204" i="1"/>
  <c r="AC204" i="1"/>
  <c r="AG196" i="1"/>
  <c r="AF196" i="1"/>
  <c r="AC196" i="1"/>
  <c r="AG188" i="1"/>
  <c r="AF188" i="1"/>
  <c r="AC188" i="1"/>
  <c r="AG164" i="1"/>
  <c r="AF164" i="1"/>
  <c r="AC164" i="1"/>
  <c r="AG156" i="1"/>
  <c r="AF156" i="1"/>
  <c r="AC156" i="1"/>
  <c r="AG231" i="1"/>
  <c r="AF231" i="1"/>
  <c r="AC231" i="1"/>
  <c r="AG191" i="1"/>
  <c r="AF191" i="1"/>
  <c r="AC191" i="1"/>
  <c r="AG221" i="1"/>
  <c r="AF221" i="1"/>
  <c r="AC221" i="1"/>
  <c r="AG181" i="1"/>
  <c r="AF181" i="1"/>
  <c r="AC181" i="1"/>
  <c r="AF275" i="1"/>
  <c r="AC275" i="1"/>
  <c r="AG275" i="1"/>
  <c r="AF267" i="1"/>
  <c r="AC267" i="1"/>
  <c r="AG267" i="1"/>
  <c r="AC259" i="1"/>
  <c r="AC251" i="1"/>
  <c r="AF243" i="1"/>
  <c r="AC243" i="1"/>
  <c r="AG243" i="1"/>
  <c r="AC235" i="1"/>
  <c r="AC219" i="1"/>
  <c r="AC211" i="1"/>
  <c r="AF195" i="1"/>
  <c r="AG195" i="1"/>
  <c r="AC195" i="1"/>
  <c r="AF187" i="1"/>
  <c r="AC187" i="1"/>
  <c r="AG187" i="1"/>
  <c r="AC179" i="1"/>
  <c r="AF171" i="1"/>
  <c r="AC171" i="1"/>
  <c r="AG171" i="1"/>
  <c r="AF163" i="1"/>
  <c r="AC163" i="1"/>
  <c r="AG163" i="1"/>
  <c r="AF155" i="1"/>
  <c r="AG155" i="1"/>
  <c r="AC155" i="1"/>
  <c r="AG255" i="1"/>
  <c r="AF255" i="1"/>
  <c r="AC255" i="1"/>
  <c r="AC215" i="1"/>
  <c r="AC183" i="1"/>
  <c r="AG261" i="1"/>
  <c r="AF261" i="1"/>
  <c r="AC261" i="1"/>
  <c r="AG237" i="1"/>
  <c r="AF237" i="1"/>
  <c r="AC237" i="1"/>
  <c r="AC197" i="1"/>
  <c r="AG165" i="1"/>
  <c r="AF165" i="1"/>
  <c r="AC165" i="1"/>
  <c r="AC274" i="1"/>
  <c r="AF266" i="1"/>
  <c r="AC266" i="1"/>
  <c r="AG266" i="1"/>
  <c r="AC258" i="1"/>
  <c r="AC250" i="1"/>
  <c r="AC242" i="1"/>
  <c r="AF226" i="1"/>
  <c r="AC226" i="1"/>
  <c r="AG226" i="1"/>
  <c r="AC218" i="1"/>
  <c r="AF210" i="1"/>
  <c r="AC210" i="1"/>
  <c r="AG210" i="1"/>
  <c r="AC202" i="1"/>
  <c r="AC194" i="1"/>
  <c r="AF186" i="1"/>
  <c r="AC186" i="1"/>
  <c r="AG186" i="1"/>
  <c r="AC178" i="1"/>
  <c r="AF170" i="1"/>
  <c r="AC170" i="1"/>
  <c r="AG170" i="1"/>
  <c r="AF162" i="1"/>
  <c r="AC162" i="1"/>
  <c r="AG162" i="1"/>
  <c r="AF154" i="1"/>
  <c r="AC154" i="1"/>
  <c r="AG154" i="1"/>
  <c r="AC279" i="1"/>
  <c r="AC199" i="1"/>
  <c r="AG253" i="1"/>
  <c r="AF253" i="1"/>
  <c r="AC253" i="1"/>
  <c r="AG213" i="1"/>
  <c r="AF213" i="1"/>
  <c r="AC213" i="1"/>
  <c r="AG189" i="1"/>
  <c r="AF189" i="1"/>
  <c r="AC189" i="1"/>
  <c r="AF281" i="1"/>
  <c r="AC281" i="1"/>
  <c r="AF273" i="1"/>
  <c r="AC273" i="1"/>
  <c r="AG273" i="1"/>
  <c r="AF265" i="1"/>
  <c r="AC265" i="1"/>
  <c r="AG265" i="1"/>
  <c r="AC257" i="1"/>
  <c r="AF249" i="1"/>
  <c r="AC249" i="1"/>
  <c r="AG249" i="1"/>
  <c r="AF241" i="1"/>
  <c r="AC241" i="1"/>
  <c r="AG241" i="1"/>
  <c r="AF233" i="1"/>
  <c r="AC233" i="1"/>
  <c r="AG233" i="1"/>
  <c r="AF225" i="1"/>
  <c r="AC225" i="1"/>
  <c r="AG225" i="1"/>
  <c r="AF217" i="1"/>
  <c r="AC217" i="1"/>
  <c r="AG217" i="1"/>
  <c r="AC209" i="1"/>
  <c r="AF201" i="1"/>
  <c r="AC201" i="1"/>
  <c r="AG201" i="1"/>
  <c r="AC193" i="1"/>
  <c r="AF185" i="1"/>
  <c r="AC185" i="1"/>
  <c r="AG185" i="1"/>
  <c r="AF177" i="1"/>
  <c r="AC177" i="1"/>
  <c r="AG177" i="1"/>
  <c r="AF169" i="1"/>
  <c r="AC169" i="1"/>
  <c r="AG169" i="1"/>
  <c r="AF161" i="1"/>
  <c r="AC161" i="1"/>
  <c r="AG161" i="1"/>
  <c r="AF153" i="1"/>
  <c r="AC153" i="1"/>
  <c r="AG153" i="1"/>
  <c r="W280" i="1"/>
  <c r="Z280" i="1"/>
  <c r="AA280" i="1"/>
  <c r="W272" i="1"/>
  <c r="AA272" i="1"/>
  <c r="Z272" i="1"/>
  <c r="Z264" i="1"/>
  <c r="W264" i="1"/>
  <c r="AA264" i="1"/>
  <c r="W256" i="1"/>
  <c r="W279" i="1"/>
  <c r="AA270" i="1"/>
  <c r="Z270" i="1"/>
  <c r="W270" i="1"/>
  <c r="AA262" i="1"/>
  <c r="Z262" i="1"/>
  <c r="W262" i="1"/>
  <c r="W277" i="1"/>
  <c r="AA261" i="1"/>
  <c r="Z261" i="1"/>
  <c r="W261" i="1"/>
  <c r="W276" i="1"/>
  <c r="W268" i="1"/>
  <c r="Z260" i="1"/>
  <c r="W260" i="1"/>
  <c r="AA275" i="1"/>
  <c r="Z275" i="1"/>
  <c r="W275" i="1"/>
  <c r="W267" i="1"/>
  <c r="Z259" i="1"/>
  <c r="W259" i="1"/>
  <c r="W263" i="1"/>
  <c r="AA263" i="1"/>
  <c r="Z263" i="1"/>
  <c r="W274" i="1"/>
  <c r="W266" i="1"/>
  <c r="W258" i="1"/>
  <c r="W255" i="1"/>
  <c r="W273" i="1"/>
  <c r="Z273" i="1"/>
  <c r="W265" i="1"/>
  <c r="W257" i="1"/>
  <c r="W358" i="1"/>
  <c r="W375" i="1"/>
  <c r="Z375" i="1"/>
  <c r="AA375" i="1"/>
  <c r="W367" i="1"/>
  <c r="W359" i="1"/>
  <c r="W351" i="1"/>
  <c r="W357" i="1"/>
  <c r="W254" i="1"/>
  <c r="W374" i="1"/>
  <c r="W373" i="1"/>
  <c r="W372" i="1"/>
  <c r="W364" i="1"/>
  <c r="W356" i="1"/>
  <c r="W363" i="1"/>
  <c r="W355" i="1"/>
  <c r="W350" i="1"/>
  <c r="W370" i="1"/>
  <c r="W362" i="1"/>
  <c r="W369" i="1"/>
  <c r="W361" i="1"/>
  <c r="Z361" i="1"/>
  <c r="AA361" i="1"/>
  <c r="W353" i="1"/>
  <c r="W376" i="1"/>
  <c r="Z376" i="1"/>
  <c r="AA376" i="1"/>
  <c r="W368" i="1"/>
  <c r="W360" i="1"/>
  <c r="W352" i="1"/>
  <c r="Q279" i="1"/>
  <c r="T279" i="1"/>
  <c r="Q272" i="1"/>
  <c r="T277" i="1"/>
  <c r="Q277" i="1"/>
  <c r="Q276" i="1"/>
  <c r="Q275" i="1"/>
  <c r="T274" i="1"/>
  <c r="Q274" i="1"/>
  <c r="Q280" i="1"/>
  <c r="T280" i="1"/>
  <c r="T273" i="1"/>
  <c r="Q273" i="1"/>
  <c r="Q288" i="1"/>
  <c r="Q282" i="1"/>
  <c r="T287" i="1"/>
  <c r="Q287" i="1"/>
  <c r="Q286" i="1"/>
  <c r="Q281" i="1"/>
  <c r="T285" i="1"/>
  <c r="Q285" i="1"/>
  <c r="Q289" i="1"/>
  <c r="T289" i="1"/>
  <c r="T284" i="1"/>
  <c r="Q284" i="1"/>
  <c r="U290" i="1"/>
  <c r="T290" i="1"/>
  <c r="Q300" i="1"/>
  <c r="Q292" i="1"/>
  <c r="T292" i="1"/>
  <c r="T298" i="1"/>
  <c r="Q298" i="1"/>
  <c r="U296" i="1"/>
  <c r="T295" i="1"/>
  <c r="Q295" i="1"/>
  <c r="U295" i="1"/>
  <c r="Q299" i="1"/>
  <c r="T299" i="1"/>
  <c r="Q294" i="1"/>
  <c r="Q291" i="1"/>
  <c r="T291" i="1"/>
  <c r="T293" i="1"/>
  <c r="Q293" i="1"/>
  <c r="U293" i="1"/>
  <c r="Q310" i="1"/>
  <c r="T310" i="1"/>
  <c r="Q309" i="1"/>
  <c r="T309" i="1"/>
  <c r="Q308" i="1"/>
  <c r="T308" i="1"/>
  <c r="T307" i="1"/>
  <c r="Q307" i="1"/>
  <c r="Q302" i="1"/>
  <c r="T306" i="1"/>
  <c r="Q306" i="1"/>
  <c r="T305" i="1"/>
  <c r="Q305" i="1"/>
  <c r="T304" i="1"/>
  <c r="Q304" i="1"/>
  <c r="Q301" i="1"/>
  <c r="T301" i="1"/>
  <c r="T303" i="1"/>
  <c r="Q303" i="1"/>
  <c r="U303" i="1"/>
  <c r="Q319" i="1"/>
  <c r="T319" i="1"/>
  <c r="Q320" i="1"/>
  <c r="Q312" i="1"/>
  <c r="U312" i="1"/>
  <c r="T312" i="1"/>
  <c r="Q311" i="1"/>
  <c r="T318" i="1"/>
  <c r="Q318" i="1"/>
  <c r="Q317" i="1"/>
  <c r="T316" i="1"/>
  <c r="Q316" i="1"/>
  <c r="U316" i="1"/>
  <c r="Q315" i="1"/>
  <c r="Q314" i="1"/>
  <c r="T313" i="1"/>
  <c r="Q313" i="1"/>
  <c r="U313" i="1"/>
  <c r="Q329" i="1"/>
  <c r="U329" i="1"/>
  <c r="T329" i="1"/>
  <c r="Q328" i="1"/>
  <c r="U328" i="1"/>
  <c r="T328" i="1"/>
  <c r="Q327" i="1"/>
  <c r="U327" i="1"/>
  <c r="T326" i="1"/>
  <c r="Q326" i="1"/>
  <c r="Q330" i="1"/>
  <c r="T325" i="1"/>
  <c r="T324" i="1"/>
  <c r="Q324" i="1"/>
  <c r="T321" i="1"/>
  <c r="Q323" i="1"/>
  <c r="Q339" i="1"/>
  <c r="T339" i="1"/>
  <c r="T338" i="1"/>
  <c r="Q338" i="1"/>
  <c r="Q340" i="1"/>
  <c r="T340" i="1"/>
  <c r="U337" i="1"/>
  <c r="T337" i="1"/>
  <c r="Q337" i="1"/>
  <c r="Q336" i="1"/>
  <c r="Q332" i="1"/>
  <c r="T332" i="1"/>
  <c r="T334" i="1"/>
  <c r="Q334" i="1"/>
  <c r="Q331" i="1"/>
  <c r="T333" i="1"/>
  <c r="Q333" i="1"/>
  <c r="Q350" i="1"/>
  <c r="Q342" i="1"/>
  <c r="U342" i="1"/>
  <c r="T342" i="1"/>
  <c r="Q348" i="1"/>
  <c r="T348" i="1"/>
  <c r="T347" i="1"/>
  <c r="Q347" i="1"/>
  <c r="U347" i="1"/>
  <c r="T346" i="1"/>
  <c r="Q346" i="1"/>
  <c r="U346" i="1"/>
  <c r="U349" i="1"/>
  <c r="T349" i="1"/>
  <c r="T345" i="1"/>
  <c r="Q345" i="1"/>
  <c r="Q341" i="1"/>
  <c r="T341" i="1"/>
  <c r="T344" i="1"/>
  <c r="Q344" i="1"/>
  <c r="U344" i="1"/>
  <c r="Q385" i="1"/>
  <c r="T385" i="1"/>
  <c r="Q384" i="1"/>
  <c r="U384" i="1"/>
  <c r="T384" i="1"/>
  <c r="T383" i="1"/>
  <c r="Q383" i="1"/>
  <c r="U383" i="1"/>
  <c r="Q357" i="1"/>
  <c r="Q351" i="1"/>
  <c r="T351" i="1"/>
  <c r="T356" i="1"/>
  <c r="Q356" i="1"/>
  <c r="Q355" i="1"/>
  <c r="T355" i="1"/>
  <c r="Q352" i="1"/>
  <c r="T352" i="1"/>
  <c r="T353" i="1"/>
  <c r="Q353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D44" i="1"/>
  <c r="D45" i="1"/>
  <c r="D46" i="1"/>
  <c r="D47" i="1"/>
  <c r="D48" i="1"/>
  <c r="D4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Q290" i="1" s="1"/>
  <c r="D86" i="1"/>
  <c r="AM281" i="1" s="1"/>
  <c r="D87" i="1"/>
  <c r="AF252" i="1" s="1"/>
  <c r="D88" i="1"/>
  <c r="D89" i="1"/>
  <c r="D90" i="1"/>
  <c r="AO193" i="1" s="1"/>
  <c r="D91" i="1"/>
  <c r="D92" i="1"/>
  <c r="D93" i="1"/>
  <c r="D94" i="1"/>
  <c r="D95" i="1"/>
  <c r="D96" i="1"/>
  <c r="D97" i="1"/>
  <c r="D98" i="1"/>
  <c r="AO226" i="1" s="1"/>
  <c r="D99" i="1"/>
  <c r="D100" i="1"/>
  <c r="D101" i="1"/>
  <c r="D102" i="1"/>
  <c r="D103" i="1"/>
  <c r="D104" i="1"/>
  <c r="D105" i="1"/>
  <c r="D106" i="1"/>
  <c r="D107" i="1"/>
  <c r="D108" i="1"/>
  <c r="AC180" i="1" s="1"/>
  <c r="D109" i="1"/>
  <c r="D110" i="1"/>
  <c r="AM288" i="1" s="1"/>
  <c r="D111" i="1"/>
  <c r="D112" i="1"/>
  <c r="D113" i="1"/>
  <c r="D114" i="1"/>
  <c r="AL136" i="1" s="1"/>
  <c r="D115" i="1"/>
  <c r="D116" i="1"/>
  <c r="AO227" i="1" s="1"/>
  <c r="D117" i="1"/>
  <c r="D118" i="1"/>
  <c r="D119" i="1"/>
  <c r="W311" i="1" s="1"/>
  <c r="D120" i="1"/>
  <c r="AL240" i="1" s="1"/>
  <c r="D121" i="1"/>
  <c r="D122" i="1"/>
  <c r="D123" i="1"/>
  <c r="D28" i="1"/>
  <c r="D29" i="1"/>
  <c r="D30" i="1"/>
  <c r="D31" i="1"/>
  <c r="D32" i="1"/>
  <c r="D33" i="1"/>
  <c r="D34" i="1"/>
  <c r="AO137" i="1" s="1"/>
  <c r="D35" i="1"/>
  <c r="D36" i="1"/>
  <c r="D37" i="1"/>
  <c r="D38" i="1"/>
  <c r="D39" i="1"/>
  <c r="D40" i="1"/>
  <c r="D41" i="1"/>
  <c r="AL143" i="1" s="1"/>
  <c r="D42" i="1"/>
  <c r="D4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AL172" i="1" l="1"/>
  <c r="AS447" i="1"/>
  <c r="AT446" i="1"/>
  <c r="Z269" i="1"/>
  <c r="AO269" i="1"/>
  <c r="W269" i="1"/>
  <c r="AG269" i="1"/>
  <c r="AM296" i="1"/>
  <c r="AC296" i="1"/>
  <c r="AL296" i="1"/>
  <c r="AI296" i="1"/>
  <c r="W296" i="1"/>
  <c r="AO296" i="1"/>
  <c r="T296" i="1"/>
  <c r="Q296" i="1"/>
  <c r="AO168" i="1"/>
  <c r="AF168" i="1"/>
  <c r="AI168" i="1"/>
  <c r="AM168" i="1"/>
  <c r="AM424" i="1"/>
  <c r="AO424" i="1"/>
  <c r="Z424" i="1"/>
  <c r="AF424" i="1"/>
  <c r="K424" i="1"/>
  <c r="AG424" i="1"/>
  <c r="Q424" i="1"/>
  <c r="AI424" i="1"/>
  <c r="N424" i="1"/>
  <c r="AL424" i="1"/>
  <c r="T424" i="1"/>
  <c r="AC424" i="1"/>
  <c r="W424" i="1"/>
  <c r="N408" i="1"/>
  <c r="K408" i="1"/>
  <c r="N371" i="1"/>
  <c r="Q371" i="1"/>
  <c r="K371" i="1"/>
  <c r="O371" i="1"/>
  <c r="T371" i="1"/>
  <c r="W371" i="1"/>
  <c r="AI428" i="1"/>
  <c r="AL428" i="1"/>
  <c r="AM428" i="1"/>
  <c r="AO428" i="1"/>
  <c r="N428" i="1"/>
  <c r="Z428" i="1"/>
  <c r="K428" i="1"/>
  <c r="O428" i="1"/>
  <c r="W428" i="1"/>
  <c r="AC428" i="1"/>
  <c r="Q428" i="1"/>
  <c r="AF428" i="1"/>
  <c r="AG428" i="1"/>
  <c r="O417" i="1"/>
  <c r="N417" i="1"/>
  <c r="K417" i="1"/>
  <c r="N405" i="1"/>
  <c r="K405" i="1"/>
  <c r="AG172" i="1"/>
  <c r="AF172" i="1"/>
  <c r="AO172" i="1"/>
  <c r="AC227" i="1"/>
  <c r="AL227" i="1"/>
  <c r="AI227" i="1"/>
  <c r="AM227" i="1"/>
  <c r="AM203" i="1"/>
  <c r="AC203" i="1"/>
  <c r="AO203" i="1"/>
  <c r="AF297" i="1"/>
  <c r="N297" i="1"/>
  <c r="AG297" i="1"/>
  <c r="AC297" i="1"/>
  <c r="AI297" i="1"/>
  <c r="K297" i="1"/>
  <c r="W297" i="1"/>
  <c r="AL297" i="1"/>
  <c r="AO297" i="1"/>
  <c r="AM297" i="1"/>
  <c r="Q297" i="1"/>
  <c r="AC159" i="1"/>
  <c r="AL159" i="1"/>
  <c r="AM159" i="1"/>
  <c r="AO159" i="1"/>
  <c r="AI159" i="1"/>
  <c r="AC425" i="1"/>
  <c r="W425" i="1"/>
  <c r="AL425" i="1"/>
  <c r="AM425" i="1"/>
  <c r="AF425" i="1"/>
  <c r="K425" i="1"/>
  <c r="Z425" i="1"/>
  <c r="N425" i="1"/>
  <c r="AG425" i="1"/>
  <c r="Q425" i="1"/>
  <c r="AO425" i="1"/>
  <c r="AI425" i="1"/>
  <c r="AF203" i="1"/>
  <c r="AC172" i="1"/>
  <c r="AI172" i="1"/>
  <c r="N416" i="1"/>
  <c r="O416" i="1"/>
  <c r="K416" i="1"/>
  <c r="K391" i="1"/>
  <c r="W391" i="1"/>
  <c r="Z391" i="1"/>
  <c r="AO436" i="1"/>
  <c r="AC436" i="1"/>
  <c r="AI436" i="1"/>
  <c r="AL436" i="1"/>
  <c r="AG436" i="1"/>
  <c r="AM436" i="1"/>
  <c r="AF436" i="1"/>
  <c r="W436" i="1"/>
  <c r="O436" i="1"/>
  <c r="Q436" i="1"/>
  <c r="Z436" i="1"/>
  <c r="T436" i="1"/>
  <c r="N436" i="1"/>
  <c r="K436" i="1"/>
  <c r="AI203" i="1"/>
  <c r="AM172" i="1"/>
  <c r="AL203" i="1"/>
  <c r="AF227" i="1"/>
  <c r="AG227" i="1"/>
  <c r="AC269" i="1"/>
  <c r="AF269" i="1"/>
  <c r="K418" i="1"/>
  <c r="O418" i="1"/>
  <c r="N418" i="1"/>
  <c r="N406" i="1"/>
  <c r="K406" i="1"/>
  <c r="AO212" i="1"/>
  <c r="AC212" i="1"/>
  <c r="AL212" i="1"/>
  <c r="AI212" i="1"/>
  <c r="AO250" i="1"/>
  <c r="AI239" i="1"/>
  <c r="AF239" i="1"/>
  <c r="AO239" i="1"/>
  <c r="AC239" i="1"/>
  <c r="AM239" i="1"/>
  <c r="AG239" i="1"/>
  <c r="W325" i="1"/>
  <c r="K325" i="1"/>
  <c r="N325" i="1"/>
  <c r="AG184" i="1"/>
  <c r="AF184" i="1"/>
  <c r="AM184" i="1"/>
  <c r="AL184" i="1"/>
  <c r="N426" i="1"/>
  <c r="Q426" i="1"/>
  <c r="AI426" i="1"/>
  <c r="Z426" i="1"/>
  <c r="AL426" i="1"/>
  <c r="AC426" i="1"/>
  <c r="K426" i="1"/>
  <c r="W426" i="1"/>
  <c r="AM426" i="1"/>
  <c r="AO426" i="1"/>
  <c r="Q325" i="1"/>
  <c r="T311" i="1"/>
  <c r="AG203" i="1"/>
  <c r="AO433" i="1"/>
  <c r="AF433" i="1"/>
  <c r="AG433" i="1"/>
  <c r="AC433" i="1"/>
  <c r="AI433" i="1"/>
  <c r="AL433" i="1"/>
  <c r="AM433" i="1"/>
  <c r="O433" i="1"/>
  <c r="Z433" i="1"/>
  <c r="AA433" i="1"/>
  <c r="Q433" i="1"/>
  <c r="T433" i="1"/>
  <c r="N433" i="1"/>
  <c r="U433" i="1"/>
  <c r="K433" i="1"/>
  <c r="W433" i="1"/>
  <c r="T413" i="1"/>
  <c r="U413" i="1"/>
  <c r="Q413" i="1"/>
  <c r="K413" i="1"/>
  <c r="N413" i="1"/>
  <c r="K419" i="1"/>
  <c r="O419" i="1"/>
  <c r="N419" i="1"/>
  <c r="AI260" i="1"/>
  <c r="AF260" i="1"/>
  <c r="AO260" i="1"/>
  <c r="AC260" i="1"/>
  <c r="T366" i="1"/>
  <c r="N366" i="1"/>
  <c r="K366" i="1"/>
  <c r="Q366" i="1"/>
  <c r="W366" i="1"/>
  <c r="T421" i="1"/>
  <c r="AA421" i="1"/>
  <c r="Q421" i="1"/>
  <c r="K421" i="1"/>
  <c r="AF421" i="1"/>
  <c r="AI421" i="1"/>
  <c r="Z421" i="1"/>
  <c r="O421" i="1"/>
  <c r="AO421" i="1"/>
  <c r="W421" i="1"/>
  <c r="N421" i="1"/>
  <c r="AG421" i="1"/>
  <c r="AL421" i="1"/>
  <c r="AC421" i="1"/>
  <c r="AM421" i="1"/>
  <c r="T412" i="1"/>
  <c r="K412" i="1"/>
  <c r="Q412" i="1"/>
  <c r="N412" i="1"/>
  <c r="U412" i="1"/>
  <c r="N400" i="1"/>
  <c r="K400" i="1"/>
  <c r="AI283" i="1"/>
  <c r="AG283" i="1"/>
  <c r="W283" i="1"/>
  <c r="Q283" i="1"/>
  <c r="Z283" i="1"/>
  <c r="N322" i="1"/>
  <c r="K322" i="1"/>
  <c r="W322" i="1"/>
  <c r="Q322" i="1"/>
  <c r="T322" i="1"/>
  <c r="AL252" i="1"/>
  <c r="AM252" i="1"/>
  <c r="AO432" i="1"/>
  <c r="AL432" i="1"/>
  <c r="AM432" i="1"/>
  <c r="AI432" i="1"/>
  <c r="AC432" i="1"/>
  <c r="AG432" i="1"/>
  <c r="AF432" i="1"/>
  <c r="K432" i="1"/>
  <c r="Q432" i="1"/>
  <c r="N432" i="1"/>
  <c r="Z432" i="1"/>
  <c r="U432" i="1"/>
  <c r="T432" i="1"/>
  <c r="W432" i="1"/>
  <c r="O432" i="1"/>
  <c r="AG252" i="1"/>
  <c r="N407" i="1"/>
  <c r="K407" i="1"/>
  <c r="AI137" i="1"/>
  <c r="AM137" i="1"/>
  <c r="N354" i="1"/>
  <c r="K354" i="1"/>
  <c r="W354" i="1"/>
  <c r="T354" i="1"/>
  <c r="Q354" i="1"/>
  <c r="N335" i="1"/>
  <c r="W335" i="1"/>
  <c r="K335" i="1"/>
  <c r="T335" i="1"/>
  <c r="Q335" i="1"/>
  <c r="AI207" i="1"/>
  <c r="AC207" i="1"/>
  <c r="W321" i="1"/>
  <c r="N321" i="1"/>
  <c r="K321" i="1"/>
  <c r="Q321" i="1"/>
  <c r="AM427" i="1"/>
  <c r="AL427" i="1"/>
  <c r="AO427" i="1"/>
  <c r="AC427" i="1"/>
  <c r="Q427" i="1"/>
  <c r="W427" i="1"/>
  <c r="AI427" i="1"/>
  <c r="Z427" i="1"/>
  <c r="N427" i="1"/>
  <c r="AG427" i="1"/>
  <c r="K427" i="1"/>
  <c r="AF427" i="1"/>
  <c r="T283" i="1"/>
  <c r="AL137" i="1"/>
  <c r="AI252" i="1"/>
  <c r="AC283" i="1"/>
  <c r="Q415" i="1"/>
  <c r="N415" i="1"/>
  <c r="K415" i="1"/>
  <c r="Q361" i="1"/>
  <c r="K361" i="1"/>
  <c r="U361" i="1"/>
  <c r="T361" i="1"/>
  <c r="AI435" i="1"/>
  <c r="AL435" i="1"/>
  <c r="AM435" i="1"/>
  <c r="AO435" i="1"/>
  <c r="AC435" i="1"/>
  <c r="AF435" i="1"/>
  <c r="AG435" i="1"/>
  <c r="K435" i="1"/>
  <c r="N435" i="1"/>
  <c r="T435" i="1"/>
  <c r="Q435" i="1"/>
  <c r="Z435" i="1"/>
  <c r="W435" i="1"/>
  <c r="O435" i="1"/>
  <c r="Z423" i="1"/>
  <c r="AO423" i="1"/>
  <c r="T423" i="1"/>
  <c r="K423" i="1"/>
  <c r="AG423" i="1"/>
  <c r="AM423" i="1"/>
  <c r="N423" i="1"/>
  <c r="AC423" i="1"/>
  <c r="AI423" i="1"/>
  <c r="Q423" i="1"/>
  <c r="AL423" i="1"/>
  <c r="AF423" i="1"/>
  <c r="W423" i="1"/>
  <c r="T281" i="1"/>
  <c r="AI226" i="1"/>
  <c r="Z288" i="1"/>
  <c r="N414" i="1"/>
  <c r="T414" i="1"/>
  <c r="Q414" i="1"/>
  <c r="K414" i="1"/>
  <c r="U414" i="1"/>
  <c r="N420" i="1"/>
  <c r="K420" i="1"/>
  <c r="O420" i="1"/>
  <c r="N387" i="1"/>
  <c r="K387" i="1"/>
  <c r="W387" i="1"/>
  <c r="Z387" i="1"/>
  <c r="O387" i="1"/>
  <c r="AL434" i="1"/>
  <c r="AC434" i="1"/>
  <c r="AM434" i="1"/>
  <c r="AO434" i="1"/>
  <c r="AF434" i="1"/>
  <c r="AG434" i="1"/>
  <c r="AI434" i="1"/>
  <c r="T434" i="1"/>
  <c r="N434" i="1"/>
  <c r="O434" i="1"/>
  <c r="W434" i="1"/>
  <c r="Z434" i="1"/>
  <c r="U434" i="1"/>
  <c r="AA434" i="1"/>
  <c r="Q434" i="1"/>
  <c r="K434" i="1"/>
  <c r="K422" i="1"/>
  <c r="AG422" i="1"/>
  <c r="AI422" i="1"/>
  <c r="Z422" i="1"/>
  <c r="AA422" i="1"/>
  <c r="Q422" i="1"/>
  <c r="AM422" i="1"/>
  <c r="AF422" i="1"/>
  <c r="AO422" i="1"/>
  <c r="AL422" i="1"/>
  <c r="AC422" i="1"/>
  <c r="N422" i="1"/>
  <c r="O422" i="1"/>
  <c r="W422" i="1"/>
  <c r="U281" i="1"/>
  <c r="AL226" i="1"/>
  <c r="AL180" i="1"/>
  <c r="AI288" i="1"/>
  <c r="W327" i="1"/>
  <c r="O327" i="1"/>
  <c r="K327" i="1"/>
  <c r="N327" i="1"/>
  <c r="AF431" i="1"/>
  <c r="AG431" i="1"/>
  <c r="AI431" i="1"/>
  <c r="AC431" i="1"/>
  <c r="AL431" i="1"/>
  <c r="AO431" i="1"/>
  <c r="AM431" i="1"/>
  <c r="Q431" i="1"/>
  <c r="W431" i="1"/>
  <c r="N431" i="1"/>
  <c r="Z431" i="1"/>
  <c r="U431" i="1"/>
  <c r="K431" i="1"/>
  <c r="O431" i="1"/>
  <c r="T431" i="1"/>
  <c r="T327" i="1"/>
  <c r="Z281" i="1"/>
  <c r="AF288" i="1"/>
  <c r="W349" i="1"/>
  <c r="K349" i="1"/>
  <c r="Q349" i="1"/>
  <c r="W281" i="1"/>
  <c r="AG288" i="1"/>
  <c r="AO136" i="1"/>
  <c r="O411" i="1"/>
  <c r="K411" i="1"/>
  <c r="Q411" i="1"/>
  <c r="N411" i="1"/>
  <c r="T411" i="1"/>
  <c r="AS446" i="1"/>
  <c r="N410" i="1"/>
  <c r="K410" i="1"/>
  <c r="AO430" i="1"/>
  <c r="AI430" i="1"/>
  <c r="AM430" i="1"/>
  <c r="AC430" i="1"/>
  <c r="AG430" i="1"/>
  <c r="AL430" i="1"/>
  <c r="AF430" i="1"/>
  <c r="W430" i="1"/>
  <c r="N430" i="1"/>
  <c r="Z430" i="1"/>
  <c r="Q430" i="1"/>
  <c r="T430" i="1"/>
  <c r="O430" i="1"/>
  <c r="U430" i="1"/>
  <c r="K430" i="1"/>
  <c r="N409" i="1"/>
  <c r="K409" i="1"/>
  <c r="N343" i="1"/>
  <c r="W343" i="1"/>
  <c r="K343" i="1"/>
  <c r="AM300" i="1"/>
  <c r="AL300" i="1"/>
  <c r="AF300" i="1"/>
  <c r="AG300" i="1"/>
  <c r="W300" i="1"/>
  <c r="AO300" i="1"/>
  <c r="AC300" i="1"/>
  <c r="K300" i="1"/>
  <c r="AI300" i="1"/>
  <c r="AM429" i="1"/>
  <c r="AO429" i="1"/>
  <c r="AC429" i="1"/>
  <c r="AI429" i="1"/>
  <c r="AL429" i="1"/>
  <c r="K429" i="1"/>
  <c r="O429" i="1"/>
  <c r="T429" i="1"/>
  <c r="N429" i="1"/>
  <c r="Z429" i="1"/>
  <c r="W429" i="1"/>
  <c r="U429" i="1"/>
  <c r="Q429" i="1"/>
  <c r="Q343" i="1"/>
  <c r="AA281" i="1"/>
  <c r="AG281" i="1"/>
  <c r="AT447" i="1"/>
  <c r="D10" i="1"/>
  <c r="D9" i="1"/>
  <c r="AS433" i="1" l="1"/>
  <c r="AS431" i="1"/>
  <c r="AT433" i="1"/>
  <c r="AM139" i="1"/>
  <c r="AO139" i="1"/>
  <c r="AL139" i="1"/>
  <c r="AI139" i="1"/>
  <c r="AM278" i="1"/>
  <c r="AI278" i="1"/>
  <c r="AC278" i="1"/>
  <c r="AO278" i="1"/>
  <c r="T278" i="1"/>
  <c r="Q278" i="1"/>
  <c r="W278" i="1"/>
  <c r="AL278" i="1"/>
  <c r="AS432" i="1"/>
  <c r="AS423" i="1"/>
  <c r="AS435" i="1"/>
  <c r="AT434" i="1"/>
  <c r="AS436" i="1"/>
  <c r="AS430" i="1"/>
  <c r="AS434" i="1"/>
  <c r="AS424" i="1"/>
  <c r="AS421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J94" i="1"/>
  <c r="AK94" i="1"/>
  <c r="AJ95" i="1"/>
  <c r="AK95" i="1"/>
  <c r="AJ96" i="1"/>
  <c r="AK96" i="1"/>
  <c r="AJ97" i="1"/>
  <c r="AK97" i="1"/>
  <c r="AJ98" i="1"/>
  <c r="AK98" i="1"/>
  <c r="AJ99" i="1"/>
  <c r="AK99" i="1"/>
  <c r="AJ100" i="1"/>
  <c r="AK100" i="1"/>
  <c r="AJ101" i="1"/>
  <c r="AK101" i="1"/>
  <c r="AJ102" i="1"/>
  <c r="AK102" i="1"/>
  <c r="AJ103" i="1"/>
  <c r="AK103" i="1"/>
  <c r="AJ104" i="1"/>
  <c r="AK104" i="1"/>
  <c r="AJ105" i="1"/>
  <c r="AK105" i="1"/>
  <c r="AJ106" i="1"/>
  <c r="AK106" i="1"/>
  <c r="AJ107" i="1"/>
  <c r="AK107" i="1"/>
  <c r="AJ108" i="1"/>
  <c r="AK108" i="1"/>
  <c r="AJ109" i="1"/>
  <c r="AK109" i="1"/>
  <c r="AJ110" i="1"/>
  <c r="AK110" i="1"/>
  <c r="AJ111" i="1"/>
  <c r="AK111" i="1"/>
  <c r="AJ112" i="1"/>
  <c r="AK112" i="1"/>
  <c r="AJ113" i="1"/>
  <c r="AK113" i="1"/>
  <c r="AJ114" i="1"/>
  <c r="AK114" i="1"/>
  <c r="AJ115" i="1"/>
  <c r="AK115" i="1"/>
  <c r="AJ116" i="1"/>
  <c r="AK116" i="1"/>
  <c r="AJ117" i="1"/>
  <c r="AK117" i="1"/>
  <c r="AJ118" i="1"/>
  <c r="AK118" i="1"/>
  <c r="AJ119" i="1"/>
  <c r="AK119" i="1"/>
  <c r="AJ120" i="1"/>
  <c r="AK120" i="1"/>
  <c r="AJ121" i="1"/>
  <c r="AK121" i="1"/>
  <c r="AJ122" i="1"/>
  <c r="AK122" i="1"/>
  <c r="AJ123" i="1"/>
  <c r="AK123" i="1"/>
  <c r="AJ124" i="1"/>
  <c r="AK124" i="1"/>
  <c r="AJ125" i="1"/>
  <c r="AK125" i="1"/>
  <c r="AJ126" i="1"/>
  <c r="AK126" i="1"/>
  <c r="AJ127" i="1"/>
  <c r="AK127" i="1"/>
  <c r="AJ128" i="1"/>
  <c r="AK128" i="1"/>
  <c r="AJ129" i="1"/>
  <c r="AK129" i="1"/>
  <c r="AJ130" i="1"/>
  <c r="AK130" i="1"/>
  <c r="AJ131" i="1"/>
  <c r="AK131" i="1"/>
  <c r="AJ132" i="1"/>
  <c r="AK132" i="1"/>
  <c r="AJ133" i="1"/>
  <c r="AK133" i="1"/>
  <c r="AJ134" i="1"/>
  <c r="AK134" i="1"/>
  <c r="AJ135" i="1"/>
  <c r="AK135" i="1"/>
  <c r="AJ301" i="1"/>
  <c r="AK301" i="1"/>
  <c r="AJ302" i="1"/>
  <c r="AK302" i="1"/>
  <c r="AJ303" i="1"/>
  <c r="AK303" i="1"/>
  <c r="AJ304" i="1"/>
  <c r="AK304" i="1"/>
  <c r="AJ305" i="1"/>
  <c r="AK305" i="1"/>
  <c r="AJ306" i="1"/>
  <c r="AK306" i="1"/>
  <c r="AJ307" i="1"/>
  <c r="AK307" i="1"/>
  <c r="AJ308" i="1"/>
  <c r="AK308" i="1"/>
  <c r="AJ309" i="1"/>
  <c r="AK309" i="1"/>
  <c r="AJ310" i="1"/>
  <c r="AK310" i="1"/>
  <c r="AJ311" i="1"/>
  <c r="AK311" i="1"/>
  <c r="AJ312" i="1"/>
  <c r="AK312" i="1"/>
  <c r="AJ313" i="1"/>
  <c r="AK313" i="1"/>
  <c r="AJ314" i="1"/>
  <c r="AK314" i="1"/>
  <c r="AJ315" i="1"/>
  <c r="AK315" i="1"/>
  <c r="AJ316" i="1"/>
  <c r="AK316" i="1"/>
  <c r="AJ317" i="1"/>
  <c r="AK317" i="1"/>
  <c r="AJ318" i="1"/>
  <c r="AK318" i="1"/>
  <c r="AJ319" i="1"/>
  <c r="AK319" i="1"/>
  <c r="AJ320" i="1"/>
  <c r="AK320" i="1"/>
  <c r="AJ321" i="1"/>
  <c r="AK321" i="1"/>
  <c r="AJ322" i="1"/>
  <c r="AK322" i="1"/>
  <c r="AJ323" i="1"/>
  <c r="AK323" i="1"/>
  <c r="AJ324" i="1"/>
  <c r="AK324" i="1"/>
  <c r="AJ325" i="1"/>
  <c r="AK325" i="1"/>
  <c r="AJ326" i="1"/>
  <c r="AK326" i="1"/>
  <c r="AJ327" i="1"/>
  <c r="AK327" i="1"/>
  <c r="AJ328" i="1"/>
  <c r="AK328" i="1"/>
  <c r="AJ329" i="1"/>
  <c r="AK329" i="1"/>
  <c r="AJ330" i="1"/>
  <c r="AK330" i="1"/>
  <c r="AJ331" i="1"/>
  <c r="AK331" i="1"/>
  <c r="AJ332" i="1"/>
  <c r="AK332" i="1"/>
  <c r="AJ333" i="1"/>
  <c r="AK333" i="1"/>
  <c r="AJ334" i="1"/>
  <c r="AK334" i="1"/>
  <c r="AJ335" i="1"/>
  <c r="AK335" i="1"/>
  <c r="AJ336" i="1"/>
  <c r="AK336" i="1"/>
  <c r="AJ337" i="1"/>
  <c r="AK337" i="1"/>
  <c r="AJ338" i="1"/>
  <c r="AK338" i="1"/>
  <c r="AJ339" i="1"/>
  <c r="AK339" i="1"/>
  <c r="AJ340" i="1"/>
  <c r="AK340" i="1"/>
  <c r="AJ341" i="1"/>
  <c r="AK341" i="1"/>
  <c r="AJ342" i="1"/>
  <c r="AK342" i="1"/>
  <c r="AJ343" i="1"/>
  <c r="AK343" i="1"/>
  <c r="AJ344" i="1"/>
  <c r="AK344" i="1"/>
  <c r="AJ345" i="1"/>
  <c r="AK345" i="1"/>
  <c r="AJ346" i="1"/>
  <c r="AK346" i="1"/>
  <c r="AJ347" i="1"/>
  <c r="AK347" i="1"/>
  <c r="AJ348" i="1"/>
  <c r="AK348" i="1"/>
  <c r="AJ349" i="1"/>
  <c r="AK349" i="1"/>
  <c r="AJ350" i="1"/>
  <c r="AK350" i="1"/>
  <c r="AJ351" i="1"/>
  <c r="AK351" i="1"/>
  <c r="AJ352" i="1"/>
  <c r="AK352" i="1"/>
  <c r="AJ353" i="1"/>
  <c r="AK353" i="1"/>
  <c r="AJ354" i="1"/>
  <c r="AK354" i="1"/>
  <c r="AJ355" i="1"/>
  <c r="AK355" i="1"/>
  <c r="AJ356" i="1"/>
  <c r="AK356" i="1"/>
  <c r="AJ357" i="1"/>
  <c r="AK357" i="1"/>
  <c r="AJ358" i="1"/>
  <c r="AK358" i="1"/>
  <c r="AJ359" i="1"/>
  <c r="AK359" i="1"/>
  <c r="AJ360" i="1"/>
  <c r="AK360" i="1"/>
  <c r="AJ361" i="1"/>
  <c r="AK361" i="1"/>
  <c r="AJ362" i="1"/>
  <c r="AK362" i="1"/>
  <c r="AJ363" i="1"/>
  <c r="AK363" i="1"/>
  <c r="AJ364" i="1"/>
  <c r="AK364" i="1"/>
  <c r="AJ365" i="1"/>
  <c r="AK365" i="1"/>
  <c r="AJ366" i="1"/>
  <c r="AK366" i="1"/>
  <c r="AJ367" i="1"/>
  <c r="AK367" i="1"/>
  <c r="AJ368" i="1"/>
  <c r="AK368" i="1"/>
  <c r="AJ369" i="1"/>
  <c r="AK369" i="1"/>
  <c r="AJ370" i="1"/>
  <c r="AK370" i="1"/>
  <c r="AJ371" i="1"/>
  <c r="AK371" i="1"/>
  <c r="AJ372" i="1"/>
  <c r="AK372" i="1"/>
  <c r="AJ373" i="1"/>
  <c r="AK373" i="1"/>
  <c r="AJ374" i="1"/>
  <c r="AK374" i="1"/>
  <c r="AJ375" i="1"/>
  <c r="AK375" i="1"/>
  <c r="AJ376" i="1"/>
  <c r="AK376" i="1"/>
  <c r="AJ377" i="1"/>
  <c r="AK377" i="1"/>
  <c r="AJ378" i="1"/>
  <c r="AK378" i="1"/>
  <c r="AJ379" i="1"/>
  <c r="AK379" i="1"/>
  <c r="AJ380" i="1"/>
  <c r="AK380" i="1"/>
  <c r="AJ381" i="1"/>
  <c r="AK381" i="1"/>
  <c r="AJ382" i="1"/>
  <c r="AK382" i="1"/>
  <c r="AJ383" i="1"/>
  <c r="AK383" i="1"/>
  <c r="AJ384" i="1"/>
  <c r="AK384" i="1"/>
  <c r="AJ385" i="1"/>
  <c r="AK385" i="1"/>
  <c r="AJ386" i="1"/>
  <c r="AK386" i="1"/>
  <c r="AJ387" i="1"/>
  <c r="AK387" i="1"/>
  <c r="AJ388" i="1"/>
  <c r="AK388" i="1"/>
  <c r="AJ389" i="1"/>
  <c r="AK389" i="1"/>
  <c r="AJ390" i="1"/>
  <c r="AK390" i="1"/>
  <c r="AJ391" i="1"/>
  <c r="AK391" i="1"/>
  <c r="AJ392" i="1"/>
  <c r="AK392" i="1"/>
  <c r="AJ393" i="1"/>
  <c r="AK393" i="1"/>
  <c r="AJ394" i="1"/>
  <c r="AK394" i="1"/>
  <c r="AJ395" i="1"/>
  <c r="AK395" i="1"/>
  <c r="AJ396" i="1"/>
  <c r="AK396" i="1"/>
  <c r="AJ397" i="1"/>
  <c r="AK397" i="1"/>
  <c r="AJ398" i="1"/>
  <c r="AK398" i="1"/>
  <c r="AJ399" i="1"/>
  <c r="AK399" i="1"/>
  <c r="AJ400" i="1"/>
  <c r="AK400" i="1"/>
  <c r="AJ401" i="1"/>
  <c r="AK401" i="1"/>
  <c r="AJ402" i="1"/>
  <c r="AK402" i="1"/>
  <c r="AJ403" i="1"/>
  <c r="AK403" i="1"/>
  <c r="AJ404" i="1"/>
  <c r="AK404" i="1"/>
  <c r="AJ405" i="1"/>
  <c r="AK405" i="1"/>
  <c r="AJ406" i="1"/>
  <c r="AK406" i="1"/>
  <c r="AJ407" i="1"/>
  <c r="AK407" i="1"/>
  <c r="AJ408" i="1"/>
  <c r="AK408" i="1"/>
  <c r="AJ409" i="1"/>
  <c r="AK409" i="1"/>
  <c r="AJ410" i="1"/>
  <c r="AK410" i="1"/>
  <c r="AJ411" i="1"/>
  <c r="AK411" i="1"/>
  <c r="AJ412" i="1"/>
  <c r="AK412" i="1"/>
  <c r="AJ413" i="1"/>
  <c r="AK413" i="1"/>
  <c r="AJ414" i="1"/>
  <c r="AK414" i="1"/>
  <c r="AJ415" i="1"/>
  <c r="AK415" i="1"/>
  <c r="AJ416" i="1"/>
  <c r="AK416" i="1"/>
  <c r="AJ417" i="1"/>
  <c r="AK417" i="1"/>
  <c r="AJ418" i="1"/>
  <c r="AK418" i="1"/>
  <c r="AJ419" i="1"/>
  <c r="AK419" i="1"/>
  <c r="AJ420" i="1"/>
  <c r="AK420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AD110" i="1"/>
  <c r="AE110" i="1"/>
  <c r="AD111" i="1"/>
  <c r="AE111" i="1"/>
  <c r="AD112" i="1"/>
  <c r="AE112" i="1"/>
  <c r="AD113" i="1"/>
  <c r="AE113" i="1"/>
  <c r="AD114" i="1"/>
  <c r="AE114" i="1"/>
  <c r="AD115" i="1"/>
  <c r="AE115" i="1"/>
  <c r="AD116" i="1"/>
  <c r="AE116" i="1"/>
  <c r="AD117" i="1"/>
  <c r="AE117" i="1"/>
  <c r="AD118" i="1"/>
  <c r="AE118" i="1"/>
  <c r="AD119" i="1"/>
  <c r="AE119" i="1"/>
  <c r="AD120" i="1"/>
  <c r="AE120" i="1"/>
  <c r="AD121" i="1"/>
  <c r="AE121" i="1"/>
  <c r="AD122" i="1"/>
  <c r="AE122" i="1"/>
  <c r="AD123" i="1"/>
  <c r="AE123" i="1"/>
  <c r="AD124" i="1"/>
  <c r="AE124" i="1"/>
  <c r="AD125" i="1"/>
  <c r="AE125" i="1"/>
  <c r="AD126" i="1"/>
  <c r="AE126" i="1"/>
  <c r="AD127" i="1"/>
  <c r="AE127" i="1"/>
  <c r="AD128" i="1"/>
  <c r="AE128" i="1"/>
  <c r="AD129" i="1"/>
  <c r="AE129" i="1"/>
  <c r="AD130" i="1"/>
  <c r="AE130" i="1"/>
  <c r="AD131" i="1"/>
  <c r="AE131" i="1"/>
  <c r="AD132" i="1"/>
  <c r="AE132" i="1"/>
  <c r="AD133" i="1"/>
  <c r="AE133" i="1"/>
  <c r="AD134" i="1"/>
  <c r="AE134" i="1"/>
  <c r="AD135" i="1"/>
  <c r="AE135" i="1"/>
  <c r="AD136" i="1"/>
  <c r="AE136" i="1"/>
  <c r="AD137" i="1"/>
  <c r="AE137" i="1"/>
  <c r="AD138" i="1"/>
  <c r="AE138" i="1"/>
  <c r="AD139" i="1"/>
  <c r="AE139" i="1"/>
  <c r="AD140" i="1"/>
  <c r="AE140" i="1"/>
  <c r="AD141" i="1"/>
  <c r="AE141" i="1"/>
  <c r="AD142" i="1"/>
  <c r="AE142" i="1"/>
  <c r="AD143" i="1"/>
  <c r="AE143" i="1"/>
  <c r="AD144" i="1"/>
  <c r="AE144" i="1"/>
  <c r="AD145" i="1"/>
  <c r="AE145" i="1"/>
  <c r="AD146" i="1"/>
  <c r="AE146" i="1"/>
  <c r="AD147" i="1"/>
  <c r="AE147" i="1"/>
  <c r="AD148" i="1"/>
  <c r="AE148" i="1"/>
  <c r="AD149" i="1"/>
  <c r="AE149" i="1"/>
  <c r="AD150" i="1"/>
  <c r="AE150" i="1"/>
  <c r="AD151" i="1"/>
  <c r="AE151" i="1"/>
  <c r="AD301" i="1"/>
  <c r="AE301" i="1"/>
  <c r="AD302" i="1"/>
  <c r="AE302" i="1"/>
  <c r="AD303" i="1"/>
  <c r="AE303" i="1"/>
  <c r="AD304" i="1"/>
  <c r="AE304" i="1"/>
  <c r="AD305" i="1"/>
  <c r="AE305" i="1"/>
  <c r="AD306" i="1"/>
  <c r="AE306" i="1"/>
  <c r="AD307" i="1"/>
  <c r="AE307" i="1"/>
  <c r="AD308" i="1"/>
  <c r="AE308" i="1"/>
  <c r="AD309" i="1"/>
  <c r="AE309" i="1"/>
  <c r="AD310" i="1"/>
  <c r="AE310" i="1"/>
  <c r="AD311" i="1"/>
  <c r="AE311" i="1"/>
  <c r="AD312" i="1"/>
  <c r="AE312" i="1"/>
  <c r="AD313" i="1"/>
  <c r="AE313" i="1"/>
  <c r="AD314" i="1"/>
  <c r="AE314" i="1"/>
  <c r="AD315" i="1"/>
  <c r="AE315" i="1"/>
  <c r="AD316" i="1"/>
  <c r="AE316" i="1"/>
  <c r="AD317" i="1"/>
  <c r="AE317" i="1"/>
  <c r="AD318" i="1"/>
  <c r="AE318" i="1"/>
  <c r="AD319" i="1"/>
  <c r="AE319" i="1"/>
  <c r="AD320" i="1"/>
  <c r="AE320" i="1"/>
  <c r="AD321" i="1"/>
  <c r="AE321" i="1"/>
  <c r="AD322" i="1"/>
  <c r="AE322" i="1"/>
  <c r="AD323" i="1"/>
  <c r="AE323" i="1"/>
  <c r="AD324" i="1"/>
  <c r="AE324" i="1"/>
  <c r="AD325" i="1"/>
  <c r="AE325" i="1"/>
  <c r="AD326" i="1"/>
  <c r="AE326" i="1"/>
  <c r="AD327" i="1"/>
  <c r="AE327" i="1"/>
  <c r="AD328" i="1"/>
  <c r="AE328" i="1"/>
  <c r="AD329" i="1"/>
  <c r="AE329" i="1"/>
  <c r="AD330" i="1"/>
  <c r="AE330" i="1"/>
  <c r="AD331" i="1"/>
  <c r="AE331" i="1"/>
  <c r="AD332" i="1"/>
  <c r="AE332" i="1"/>
  <c r="AD333" i="1"/>
  <c r="AE333" i="1"/>
  <c r="AD334" i="1"/>
  <c r="AE334" i="1"/>
  <c r="AD335" i="1"/>
  <c r="AE335" i="1"/>
  <c r="AD336" i="1"/>
  <c r="AE336" i="1"/>
  <c r="AD337" i="1"/>
  <c r="AE337" i="1"/>
  <c r="AD338" i="1"/>
  <c r="AE338" i="1"/>
  <c r="AD339" i="1"/>
  <c r="AE339" i="1"/>
  <c r="AD340" i="1"/>
  <c r="AE340" i="1"/>
  <c r="AD341" i="1"/>
  <c r="AE341" i="1"/>
  <c r="AD342" i="1"/>
  <c r="AE342" i="1"/>
  <c r="AD343" i="1"/>
  <c r="AE343" i="1"/>
  <c r="AD344" i="1"/>
  <c r="AE344" i="1"/>
  <c r="AD345" i="1"/>
  <c r="AE345" i="1"/>
  <c r="AD346" i="1"/>
  <c r="AE346" i="1"/>
  <c r="AD347" i="1"/>
  <c r="AE347" i="1"/>
  <c r="AD348" i="1"/>
  <c r="AE348" i="1"/>
  <c r="AD349" i="1"/>
  <c r="AE349" i="1"/>
  <c r="AD350" i="1"/>
  <c r="AE350" i="1"/>
  <c r="AD351" i="1"/>
  <c r="AE351" i="1"/>
  <c r="AD352" i="1"/>
  <c r="AE352" i="1"/>
  <c r="AD353" i="1"/>
  <c r="AE353" i="1"/>
  <c r="AD354" i="1"/>
  <c r="AE354" i="1"/>
  <c r="AD355" i="1"/>
  <c r="AE355" i="1"/>
  <c r="AD356" i="1"/>
  <c r="AE356" i="1"/>
  <c r="AD357" i="1"/>
  <c r="AE357" i="1"/>
  <c r="AD358" i="1"/>
  <c r="AE358" i="1"/>
  <c r="AD359" i="1"/>
  <c r="AE359" i="1"/>
  <c r="AD360" i="1"/>
  <c r="AE360" i="1"/>
  <c r="AD361" i="1"/>
  <c r="AE361" i="1"/>
  <c r="AD362" i="1"/>
  <c r="AE362" i="1"/>
  <c r="AD363" i="1"/>
  <c r="AE363" i="1"/>
  <c r="AD364" i="1"/>
  <c r="AE364" i="1"/>
  <c r="AD365" i="1"/>
  <c r="AE365" i="1"/>
  <c r="AD366" i="1"/>
  <c r="AE366" i="1"/>
  <c r="AD367" i="1"/>
  <c r="AE367" i="1"/>
  <c r="AD368" i="1"/>
  <c r="AE368" i="1"/>
  <c r="AD369" i="1"/>
  <c r="AE369" i="1"/>
  <c r="AD370" i="1"/>
  <c r="AE370" i="1"/>
  <c r="AD371" i="1"/>
  <c r="AE371" i="1"/>
  <c r="AD372" i="1"/>
  <c r="AE372" i="1"/>
  <c r="AD373" i="1"/>
  <c r="AE373" i="1"/>
  <c r="AD374" i="1"/>
  <c r="AE374" i="1"/>
  <c r="AD375" i="1"/>
  <c r="AE375" i="1"/>
  <c r="AD376" i="1"/>
  <c r="AE376" i="1"/>
  <c r="AD377" i="1"/>
  <c r="AE377" i="1"/>
  <c r="AD378" i="1"/>
  <c r="AE378" i="1"/>
  <c r="AD379" i="1"/>
  <c r="AE379" i="1"/>
  <c r="AD380" i="1"/>
  <c r="AE380" i="1"/>
  <c r="AD381" i="1"/>
  <c r="AE381" i="1"/>
  <c r="AD382" i="1"/>
  <c r="AE382" i="1"/>
  <c r="AD383" i="1"/>
  <c r="AE383" i="1"/>
  <c r="AD384" i="1"/>
  <c r="AE384" i="1"/>
  <c r="AD385" i="1"/>
  <c r="AE385" i="1"/>
  <c r="AD386" i="1"/>
  <c r="AE386" i="1"/>
  <c r="AD387" i="1"/>
  <c r="AE387" i="1"/>
  <c r="AD388" i="1"/>
  <c r="AE388" i="1"/>
  <c r="AD389" i="1"/>
  <c r="AE389" i="1"/>
  <c r="AD390" i="1"/>
  <c r="AE390" i="1"/>
  <c r="AD391" i="1"/>
  <c r="AE391" i="1"/>
  <c r="AD392" i="1"/>
  <c r="AE392" i="1"/>
  <c r="AD393" i="1"/>
  <c r="AE393" i="1"/>
  <c r="AD394" i="1"/>
  <c r="AE394" i="1"/>
  <c r="AD395" i="1"/>
  <c r="AE395" i="1"/>
  <c r="AD396" i="1"/>
  <c r="AE396" i="1"/>
  <c r="AD397" i="1"/>
  <c r="AE397" i="1"/>
  <c r="AD398" i="1"/>
  <c r="AE398" i="1"/>
  <c r="AD399" i="1"/>
  <c r="AE399" i="1"/>
  <c r="AD400" i="1"/>
  <c r="AE400" i="1"/>
  <c r="AD401" i="1"/>
  <c r="AE401" i="1"/>
  <c r="AD402" i="1"/>
  <c r="AE402" i="1"/>
  <c r="AD403" i="1"/>
  <c r="AE403" i="1"/>
  <c r="AD404" i="1"/>
  <c r="AE404" i="1"/>
  <c r="AD405" i="1"/>
  <c r="AE405" i="1"/>
  <c r="AD406" i="1"/>
  <c r="AE406" i="1"/>
  <c r="AD407" i="1"/>
  <c r="AE407" i="1"/>
  <c r="AD408" i="1"/>
  <c r="AE408" i="1"/>
  <c r="AD409" i="1"/>
  <c r="AE409" i="1"/>
  <c r="AD410" i="1"/>
  <c r="AE410" i="1"/>
  <c r="AD411" i="1"/>
  <c r="AE411" i="1"/>
  <c r="AD412" i="1"/>
  <c r="AE412" i="1"/>
  <c r="AD413" i="1"/>
  <c r="AE413" i="1"/>
  <c r="AD414" i="1"/>
  <c r="AE414" i="1"/>
  <c r="AD415" i="1"/>
  <c r="AE415" i="1"/>
  <c r="AD416" i="1"/>
  <c r="AE416" i="1"/>
  <c r="AD417" i="1"/>
  <c r="AE417" i="1"/>
  <c r="AD418" i="1"/>
  <c r="AE418" i="1"/>
  <c r="AD419" i="1"/>
  <c r="AE419" i="1"/>
  <c r="AD420" i="1"/>
  <c r="AE42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X111" i="1"/>
  <c r="Y111" i="1"/>
  <c r="X112" i="1"/>
  <c r="Y112" i="1"/>
  <c r="X113" i="1"/>
  <c r="Y113" i="1"/>
  <c r="X114" i="1"/>
  <c r="Y114" i="1"/>
  <c r="X115" i="1"/>
  <c r="Y115" i="1"/>
  <c r="X116" i="1"/>
  <c r="Y116" i="1"/>
  <c r="X117" i="1"/>
  <c r="Y117" i="1"/>
  <c r="X118" i="1"/>
  <c r="Y118" i="1"/>
  <c r="X119" i="1"/>
  <c r="Y119" i="1"/>
  <c r="X120" i="1"/>
  <c r="Y120" i="1"/>
  <c r="X121" i="1"/>
  <c r="Y121" i="1"/>
  <c r="X122" i="1"/>
  <c r="Y122" i="1"/>
  <c r="X123" i="1"/>
  <c r="Y123" i="1"/>
  <c r="X124" i="1"/>
  <c r="Y124" i="1"/>
  <c r="X125" i="1"/>
  <c r="Y125" i="1"/>
  <c r="X126" i="1"/>
  <c r="Y126" i="1"/>
  <c r="X127" i="1"/>
  <c r="Y127" i="1"/>
  <c r="X128" i="1"/>
  <c r="Y128" i="1"/>
  <c r="X129" i="1"/>
  <c r="Y129" i="1"/>
  <c r="X130" i="1"/>
  <c r="Y130" i="1"/>
  <c r="X131" i="1"/>
  <c r="Y131" i="1"/>
  <c r="X132" i="1"/>
  <c r="Y132" i="1"/>
  <c r="X133" i="1"/>
  <c r="Y133" i="1"/>
  <c r="X134" i="1"/>
  <c r="Y134" i="1"/>
  <c r="X135" i="1"/>
  <c r="Y135" i="1"/>
  <c r="X136" i="1"/>
  <c r="Y136" i="1"/>
  <c r="X137" i="1"/>
  <c r="Y137" i="1"/>
  <c r="X138" i="1"/>
  <c r="Y138" i="1"/>
  <c r="X139" i="1"/>
  <c r="Y139" i="1"/>
  <c r="X140" i="1"/>
  <c r="Y140" i="1"/>
  <c r="X141" i="1"/>
  <c r="Y141" i="1"/>
  <c r="X142" i="1"/>
  <c r="Y142" i="1"/>
  <c r="X143" i="1"/>
  <c r="Y143" i="1"/>
  <c r="X144" i="1"/>
  <c r="Y144" i="1"/>
  <c r="X145" i="1"/>
  <c r="Y145" i="1"/>
  <c r="X146" i="1"/>
  <c r="Y146" i="1"/>
  <c r="X147" i="1"/>
  <c r="Y147" i="1"/>
  <c r="X148" i="1"/>
  <c r="Y148" i="1"/>
  <c r="X149" i="1"/>
  <c r="Y149" i="1"/>
  <c r="X150" i="1"/>
  <c r="Y150" i="1"/>
  <c r="X151" i="1"/>
  <c r="Y151" i="1"/>
  <c r="X152" i="1"/>
  <c r="Y152" i="1"/>
  <c r="X153" i="1"/>
  <c r="Y153" i="1"/>
  <c r="X154" i="1"/>
  <c r="Y154" i="1"/>
  <c r="X155" i="1"/>
  <c r="Y155" i="1"/>
  <c r="X156" i="1"/>
  <c r="Y156" i="1"/>
  <c r="X157" i="1"/>
  <c r="Y157" i="1"/>
  <c r="X158" i="1"/>
  <c r="Y158" i="1"/>
  <c r="X159" i="1"/>
  <c r="Y159" i="1"/>
  <c r="X160" i="1"/>
  <c r="Y160" i="1"/>
  <c r="X161" i="1"/>
  <c r="Y161" i="1"/>
  <c r="X162" i="1"/>
  <c r="Y162" i="1"/>
  <c r="X163" i="1"/>
  <c r="Y163" i="1"/>
  <c r="X164" i="1"/>
  <c r="Y164" i="1"/>
  <c r="X165" i="1"/>
  <c r="Y165" i="1"/>
  <c r="X166" i="1"/>
  <c r="Y166" i="1"/>
  <c r="X167" i="1"/>
  <c r="Y167" i="1"/>
  <c r="X168" i="1"/>
  <c r="Y168" i="1"/>
  <c r="X169" i="1"/>
  <c r="Y169" i="1"/>
  <c r="X170" i="1"/>
  <c r="Y170" i="1"/>
  <c r="X171" i="1"/>
  <c r="Y171" i="1"/>
  <c r="X172" i="1"/>
  <c r="Y172" i="1"/>
  <c r="X173" i="1"/>
  <c r="Y173" i="1"/>
  <c r="X174" i="1"/>
  <c r="Y174" i="1"/>
  <c r="X175" i="1"/>
  <c r="Y175" i="1"/>
  <c r="X176" i="1"/>
  <c r="Y176" i="1"/>
  <c r="X177" i="1"/>
  <c r="Y177" i="1"/>
  <c r="X178" i="1"/>
  <c r="Y178" i="1"/>
  <c r="X179" i="1"/>
  <c r="Y179" i="1"/>
  <c r="X180" i="1"/>
  <c r="Y180" i="1"/>
  <c r="X181" i="1"/>
  <c r="Y181" i="1"/>
  <c r="X182" i="1"/>
  <c r="Y182" i="1"/>
  <c r="X183" i="1"/>
  <c r="Y183" i="1"/>
  <c r="X184" i="1"/>
  <c r="Y184" i="1"/>
  <c r="X185" i="1"/>
  <c r="Y185" i="1"/>
  <c r="X186" i="1"/>
  <c r="Y186" i="1"/>
  <c r="X187" i="1"/>
  <c r="Y187" i="1"/>
  <c r="X188" i="1"/>
  <c r="Y188" i="1"/>
  <c r="X189" i="1"/>
  <c r="Y189" i="1"/>
  <c r="X190" i="1"/>
  <c r="Y190" i="1"/>
  <c r="X191" i="1"/>
  <c r="Y191" i="1"/>
  <c r="X192" i="1"/>
  <c r="Y192" i="1"/>
  <c r="X193" i="1"/>
  <c r="Y193" i="1"/>
  <c r="X194" i="1"/>
  <c r="Y194" i="1"/>
  <c r="X195" i="1"/>
  <c r="Y195" i="1"/>
  <c r="X196" i="1"/>
  <c r="Y196" i="1"/>
  <c r="X197" i="1"/>
  <c r="Y197" i="1"/>
  <c r="X198" i="1"/>
  <c r="Y198" i="1"/>
  <c r="X199" i="1"/>
  <c r="Y199" i="1"/>
  <c r="X200" i="1"/>
  <c r="Y200" i="1"/>
  <c r="X201" i="1"/>
  <c r="Y201" i="1"/>
  <c r="X202" i="1"/>
  <c r="Y202" i="1"/>
  <c r="X203" i="1"/>
  <c r="Y203" i="1"/>
  <c r="X204" i="1"/>
  <c r="Y204" i="1"/>
  <c r="X205" i="1"/>
  <c r="Y205" i="1"/>
  <c r="X206" i="1"/>
  <c r="Y206" i="1"/>
  <c r="X207" i="1"/>
  <c r="Y207" i="1"/>
  <c r="X208" i="1"/>
  <c r="Y208" i="1"/>
  <c r="X209" i="1"/>
  <c r="Y209" i="1"/>
  <c r="X210" i="1"/>
  <c r="Y210" i="1"/>
  <c r="X211" i="1"/>
  <c r="Y211" i="1"/>
  <c r="X212" i="1"/>
  <c r="Y212" i="1"/>
  <c r="X213" i="1"/>
  <c r="Y213" i="1"/>
  <c r="X214" i="1"/>
  <c r="Y214" i="1"/>
  <c r="X215" i="1"/>
  <c r="Y215" i="1"/>
  <c r="X216" i="1"/>
  <c r="Y216" i="1"/>
  <c r="X217" i="1"/>
  <c r="Y217" i="1"/>
  <c r="X218" i="1"/>
  <c r="Y218" i="1"/>
  <c r="X219" i="1"/>
  <c r="Y219" i="1"/>
  <c r="X220" i="1"/>
  <c r="Y220" i="1"/>
  <c r="X221" i="1"/>
  <c r="Y221" i="1"/>
  <c r="X222" i="1"/>
  <c r="Y222" i="1"/>
  <c r="X223" i="1"/>
  <c r="Y223" i="1"/>
  <c r="X224" i="1"/>
  <c r="Y224" i="1"/>
  <c r="X225" i="1"/>
  <c r="Y225" i="1"/>
  <c r="X226" i="1"/>
  <c r="Y226" i="1"/>
  <c r="X227" i="1"/>
  <c r="Y227" i="1"/>
  <c r="X228" i="1"/>
  <c r="Y228" i="1"/>
  <c r="X229" i="1"/>
  <c r="Y229" i="1"/>
  <c r="X230" i="1"/>
  <c r="Y230" i="1"/>
  <c r="X231" i="1"/>
  <c r="Y231" i="1"/>
  <c r="X232" i="1"/>
  <c r="Y232" i="1"/>
  <c r="X233" i="1"/>
  <c r="Y233" i="1"/>
  <c r="X234" i="1"/>
  <c r="Y234" i="1"/>
  <c r="X235" i="1"/>
  <c r="Y235" i="1"/>
  <c r="X236" i="1"/>
  <c r="Y236" i="1"/>
  <c r="X237" i="1"/>
  <c r="Y237" i="1"/>
  <c r="X238" i="1"/>
  <c r="Y238" i="1"/>
  <c r="X239" i="1"/>
  <c r="Y239" i="1"/>
  <c r="X240" i="1"/>
  <c r="Y240" i="1"/>
  <c r="X241" i="1"/>
  <c r="Y241" i="1"/>
  <c r="X242" i="1"/>
  <c r="Y242" i="1"/>
  <c r="X243" i="1"/>
  <c r="Y243" i="1"/>
  <c r="X244" i="1"/>
  <c r="Y244" i="1"/>
  <c r="X245" i="1"/>
  <c r="Y245" i="1"/>
  <c r="X246" i="1"/>
  <c r="Y246" i="1"/>
  <c r="X247" i="1"/>
  <c r="Y247" i="1"/>
  <c r="X248" i="1"/>
  <c r="Y248" i="1"/>
  <c r="X249" i="1"/>
  <c r="Y249" i="1"/>
  <c r="X250" i="1"/>
  <c r="Y250" i="1"/>
  <c r="X251" i="1"/>
  <c r="Y251" i="1"/>
  <c r="X252" i="1"/>
  <c r="Y252" i="1"/>
  <c r="X253" i="1"/>
  <c r="Y253" i="1"/>
  <c r="X397" i="1"/>
  <c r="Y397" i="1"/>
  <c r="X398" i="1"/>
  <c r="Y398" i="1"/>
  <c r="X399" i="1"/>
  <c r="Y399" i="1"/>
  <c r="X400" i="1"/>
  <c r="Y400" i="1"/>
  <c r="X401" i="1"/>
  <c r="Y401" i="1"/>
  <c r="X402" i="1"/>
  <c r="Y402" i="1"/>
  <c r="X403" i="1"/>
  <c r="Y403" i="1"/>
  <c r="X404" i="1"/>
  <c r="Y404" i="1"/>
  <c r="X405" i="1"/>
  <c r="Y405" i="1"/>
  <c r="X406" i="1"/>
  <c r="Y406" i="1"/>
  <c r="X407" i="1"/>
  <c r="Y407" i="1"/>
  <c r="X408" i="1"/>
  <c r="Y408" i="1"/>
  <c r="X409" i="1"/>
  <c r="Y409" i="1"/>
  <c r="X410" i="1"/>
  <c r="Y410" i="1"/>
  <c r="X411" i="1"/>
  <c r="Y411" i="1"/>
  <c r="X412" i="1"/>
  <c r="Y412" i="1"/>
  <c r="X413" i="1"/>
  <c r="Y413" i="1"/>
  <c r="X414" i="1"/>
  <c r="Y414" i="1"/>
  <c r="X415" i="1"/>
  <c r="Y415" i="1"/>
  <c r="X416" i="1"/>
  <c r="Y416" i="1"/>
  <c r="X417" i="1"/>
  <c r="Y417" i="1"/>
  <c r="X418" i="1"/>
  <c r="Y418" i="1"/>
  <c r="X419" i="1"/>
  <c r="Y419" i="1"/>
  <c r="X420" i="1"/>
  <c r="Y420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6" i="1"/>
  <c r="R417" i="1"/>
  <c r="R418" i="1"/>
  <c r="R419" i="1"/>
  <c r="R420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311" i="1"/>
  <c r="M312" i="1"/>
  <c r="M31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311" i="1"/>
  <c r="L312" i="1"/>
  <c r="L313" i="1"/>
  <c r="AP9" i="1"/>
  <c r="AK9" i="1"/>
  <c r="AJ9" i="1"/>
  <c r="AE9" i="1"/>
  <c r="AD9" i="1"/>
  <c r="Y9" i="1"/>
  <c r="X9" i="1"/>
  <c r="S9" i="1"/>
  <c r="R9" i="1"/>
  <c r="M9" i="1"/>
  <c r="L9" i="1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9" i="16"/>
  <c r="D10" i="16"/>
  <c r="AF244" i="1" s="1"/>
  <c r="D11" i="16"/>
  <c r="D12" i="16"/>
  <c r="AF242" i="1" s="1"/>
  <c r="D13" i="16"/>
  <c r="AF232" i="1" s="1"/>
  <c r="D14" i="16"/>
  <c r="D15" i="16"/>
  <c r="AF251" i="1" s="1"/>
  <c r="D16" i="16"/>
  <c r="AF274" i="1" s="1"/>
  <c r="D17" i="16"/>
  <c r="AF257" i="1" s="1"/>
  <c r="D18" i="16"/>
  <c r="AF216" i="1" s="1"/>
  <c r="D19" i="16"/>
  <c r="D20" i="16"/>
  <c r="D21" i="16"/>
  <c r="D22" i="16"/>
  <c r="D23" i="16"/>
  <c r="AF235" i="1" s="1"/>
  <c r="D24" i="16"/>
  <c r="AF259" i="1" s="1"/>
  <c r="D25" i="16"/>
  <c r="AF212" i="1" s="1"/>
  <c r="D26" i="16"/>
  <c r="D27" i="16"/>
  <c r="D28" i="16"/>
  <c r="AF279" i="1" s="1"/>
  <c r="D29" i="16"/>
  <c r="D30" i="16"/>
  <c r="D31" i="16"/>
  <c r="D32" i="16"/>
  <c r="AF236" i="1" s="1"/>
  <c r="D33" i="16"/>
  <c r="AF211" i="1" s="1"/>
  <c r="D34" i="16"/>
  <c r="D35" i="16"/>
  <c r="D36" i="16"/>
  <c r="D37" i="16"/>
  <c r="AF215" i="1" s="1"/>
  <c r="D38" i="16"/>
  <c r="D39" i="16"/>
  <c r="D40" i="16"/>
  <c r="D41" i="16"/>
  <c r="D42" i="16"/>
  <c r="D43" i="16"/>
  <c r="D44" i="16"/>
  <c r="AF258" i="1" s="1"/>
  <c r="D45" i="16"/>
  <c r="D46" i="16"/>
  <c r="AF218" i="1" s="1"/>
  <c r="D47" i="16"/>
  <c r="D48" i="16"/>
  <c r="D49" i="16"/>
  <c r="D50" i="16"/>
  <c r="D51" i="16"/>
  <c r="D52" i="16"/>
  <c r="AF250" i="1" s="1"/>
  <c r="D53" i="16"/>
  <c r="D54" i="16"/>
  <c r="AF219" i="1" s="1"/>
  <c r="D55" i="16"/>
  <c r="AF224" i="1" s="1"/>
  <c r="D56" i="16"/>
  <c r="D57" i="16"/>
  <c r="AF449" i="1" s="1"/>
  <c r="D58" i="16"/>
  <c r="D59" i="16"/>
  <c r="AF296" i="1" s="1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26" i="15"/>
  <c r="Z356" i="1" s="1"/>
  <c r="D50" i="15"/>
  <c r="D39" i="15"/>
  <c r="D48" i="15"/>
  <c r="D34" i="15"/>
  <c r="Z349" i="1" s="1"/>
  <c r="D63" i="15"/>
  <c r="D45" i="15"/>
  <c r="D47" i="15"/>
  <c r="Z350" i="1" s="1"/>
  <c r="D41" i="15"/>
  <c r="D59" i="15"/>
  <c r="Z353" i="1" s="1"/>
  <c r="D44" i="15"/>
  <c r="Z351" i="1" s="1"/>
  <c r="D23" i="15"/>
  <c r="Z341" i="1" s="1"/>
  <c r="D27" i="15"/>
  <c r="D37" i="15"/>
  <c r="Z374" i="1" s="1"/>
  <c r="D60" i="15"/>
  <c r="Z371" i="1" s="1"/>
  <c r="D31" i="15"/>
  <c r="D16" i="15"/>
  <c r="D62" i="15"/>
  <c r="D52" i="15"/>
  <c r="Z370" i="1" s="1"/>
  <c r="D40" i="15"/>
  <c r="D32" i="15"/>
  <c r="Z299" i="1" s="1"/>
  <c r="D33" i="15"/>
  <c r="Z303" i="1" s="1"/>
  <c r="D25" i="15"/>
  <c r="D35" i="15"/>
  <c r="D12" i="15"/>
  <c r="D29" i="15"/>
  <c r="Z319" i="1" s="1"/>
  <c r="D17" i="15"/>
  <c r="Z325" i="1" s="1"/>
  <c r="D43" i="15"/>
  <c r="D51" i="15"/>
  <c r="D58" i="15"/>
  <c r="Z286" i="1" s="1"/>
  <c r="D36" i="15"/>
  <c r="Z279" i="1" s="1"/>
  <c r="D18" i="15"/>
  <c r="D20" i="15"/>
  <c r="Z265" i="1" s="1"/>
  <c r="D46" i="15"/>
  <c r="D24" i="15"/>
  <c r="Z254" i="1" s="1"/>
  <c r="D15" i="15"/>
  <c r="D13" i="15"/>
  <c r="D28" i="15"/>
  <c r="Z258" i="1" s="1"/>
  <c r="D53" i="15"/>
  <c r="Z268" i="1" s="1"/>
  <c r="D10" i="15"/>
  <c r="D57" i="15"/>
  <c r="D21" i="15"/>
  <c r="D38" i="15"/>
  <c r="D30" i="15"/>
  <c r="D11" i="15"/>
  <c r="D19" i="15"/>
  <c r="D22" i="15"/>
  <c r="D54" i="15"/>
  <c r="D55" i="15"/>
  <c r="D61" i="15"/>
  <c r="D49" i="15"/>
  <c r="D56" i="15"/>
  <c r="D42" i="15"/>
  <c r="D9" i="15"/>
  <c r="D14" i="15"/>
  <c r="Z274" i="1" s="1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T288" i="1" s="1"/>
  <c r="D29" i="14"/>
  <c r="T300" i="1" s="1"/>
  <c r="D30" i="14"/>
  <c r="T320" i="1" s="1"/>
  <c r="D31" i="14"/>
  <c r="D32" i="14"/>
  <c r="T294" i="1" s="1"/>
  <c r="D33" i="14"/>
  <c r="D34" i="14"/>
  <c r="T336" i="1" s="1"/>
  <c r="D35" i="14"/>
  <c r="T357" i="1" s="1"/>
  <c r="D36" i="14"/>
  <c r="D37" i="14"/>
  <c r="T297" i="1" s="1"/>
  <c r="D38" i="14"/>
  <c r="T314" i="1" s="1"/>
  <c r="D39" i="14"/>
  <c r="D40" i="14"/>
  <c r="D41" i="14"/>
  <c r="D42" i="14"/>
  <c r="D43" i="14"/>
  <c r="T317" i="1" s="1"/>
  <c r="D44" i="14"/>
  <c r="T425" i="1" s="1"/>
  <c r="D45" i="14"/>
  <c r="T426" i="1" s="1"/>
  <c r="D46" i="14"/>
  <c r="T276" i="1" s="1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9" i="11"/>
  <c r="D10" i="11"/>
  <c r="AF207" i="1" s="1"/>
  <c r="D11" i="11"/>
  <c r="D12" i="11"/>
  <c r="D13" i="11"/>
  <c r="D14" i="11"/>
  <c r="D15" i="11"/>
  <c r="D16" i="11"/>
  <c r="AF193" i="1" s="1"/>
  <c r="D17" i="11"/>
  <c r="AF167" i="1" s="1"/>
  <c r="D18" i="11"/>
  <c r="D19" i="11"/>
  <c r="AF197" i="1" s="1"/>
  <c r="D20" i="11"/>
  <c r="AF209" i="1" s="1"/>
  <c r="D21" i="11"/>
  <c r="AF194" i="1" s="1"/>
  <c r="D22" i="11"/>
  <c r="D23" i="11"/>
  <c r="AF199" i="1" s="1"/>
  <c r="D24" i="11"/>
  <c r="AF175" i="1" s="1"/>
  <c r="D25" i="11"/>
  <c r="AF200" i="1" s="1"/>
  <c r="D26" i="11"/>
  <c r="AF440" i="1" s="1"/>
  <c r="D27" i="11"/>
  <c r="AF183" i="1" s="1"/>
  <c r="D28" i="11"/>
  <c r="AF159" i="1" s="1"/>
  <c r="D29" i="11"/>
  <c r="AF278" i="1" s="1"/>
  <c r="D30" i="11"/>
  <c r="D31" i="11"/>
  <c r="AF174" i="1" s="1"/>
  <c r="D32" i="11"/>
  <c r="AF426" i="1" s="1"/>
  <c r="D33" i="11"/>
  <c r="AF180" i="1" s="1"/>
  <c r="D34" i="11"/>
  <c r="AF178" i="1" s="1"/>
  <c r="D35" i="11"/>
  <c r="D36" i="11"/>
  <c r="AF179" i="1" s="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67" i="10"/>
  <c r="D61" i="10"/>
  <c r="Z290" i="1" s="1"/>
  <c r="D35" i="10"/>
  <c r="D10" i="10"/>
  <c r="D22" i="10"/>
  <c r="D40" i="10"/>
  <c r="D30" i="10"/>
  <c r="D54" i="10"/>
  <c r="D21" i="10"/>
  <c r="D27" i="10"/>
  <c r="D37" i="10"/>
  <c r="D25" i="10"/>
  <c r="D20" i="10"/>
  <c r="D29" i="10"/>
  <c r="D19" i="10"/>
  <c r="D14" i="10"/>
  <c r="D50" i="10"/>
  <c r="D65" i="10"/>
  <c r="D16" i="10"/>
  <c r="D26" i="10"/>
  <c r="D13" i="10"/>
  <c r="D43" i="10"/>
  <c r="D60" i="10"/>
  <c r="D32" i="10"/>
  <c r="D18" i="10"/>
  <c r="D11" i="10"/>
  <c r="D64" i="10"/>
  <c r="D17" i="10"/>
  <c r="D34" i="10"/>
  <c r="D44" i="10"/>
  <c r="D53" i="10"/>
  <c r="D59" i="10"/>
  <c r="D9" i="10"/>
  <c r="D46" i="10"/>
  <c r="D49" i="10"/>
  <c r="D56" i="10"/>
  <c r="D48" i="10"/>
  <c r="D63" i="10"/>
  <c r="Z276" i="1" s="1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T415" i="1" s="1"/>
  <c r="D30" i="9"/>
  <c r="T427" i="1" s="1"/>
  <c r="D31" i="9"/>
  <c r="D32" i="9"/>
  <c r="D33" i="9"/>
  <c r="T275" i="1" s="1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T282" i="1" s="1"/>
  <c r="D53" i="9"/>
  <c r="T286" i="1" s="1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9" i="3"/>
  <c r="D10" i="3"/>
  <c r="D11" i="3"/>
  <c r="D12" i="3"/>
  <c r="D13" i="3"/>
  <c r="D14" i="3"/>
  <c r="D15" i="3"/>
  <c r="D16" i="3"/>
  <c r="D17" i="3"/>
  <c r="D18" i="3"/>
  <c r="D19" i="3"/>
  <c r="N401" i="1" s="1"/>
  <c r="D20" i="3"/>
  <c r="N386" i="1" s="1"/>
  <c r="D21" i="3"/>
  <c r="D22" i="3"/>
  <c r="N372" i="1" s="1"/>
  <c r="D23" i="3"/>
  <c r="N379" i="1" s="1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9" i="6"/>
  <c r="D10" i="6"/>
  <c r="D11" i="6"/>
  <c r="D12" i="6"/>
  <c r="D13" i="6"/>
  <c r="D14" i="6"/>
  <c r="D15" i="6"/>
  <c r="D16" i="6"/>
  <c r="D17" i="6"/>
  <c r="D18" i="6"/>
  <c r="N320" i="1" s="1"/>
  <c r="D19" i="6"/>
  <c r="N350" i="1" s="1"/>
  <c r="D20" i="6"/>
  <c r="D21" i="6"/>
  <c r="N336" i="1" s="1"/>
  <c r="D22" i="6"/>
  <c r="D23" i="6"/>
  <c r="D24" i="6"/>
  <c r="D25" i="6"/>
  <c r="D26" i="6"/>
  <c r="D27" i="6"/>
  <c r="D28" i="6"/>
  <c r="D29" i="6"/>
  <c r="D30" i="6"/>
  <c r="N357" i="1" s="1"/>
  <c r="D31" i="6"/>
  <c r="N306" i="1" s="1"/>
  <c r="D32" i="6"/>
  <c r="D33" i="6"/>
  <c r="N349" i="1" s="1"/>
  <c r="D34" i="6"/>
  <c r="D35" i="6"/>
  <c r="D36" i="6"/>
  <c r="N307" i="1" s="1"/>
  <c r="D37" i="6"/>
  <c r="N323" i="1" s="1"/>
  <c r="D38" i="6"/>
  <c r="D39" i="6"/>
  <c r="D40" i="6"/>
  <c r="D41" i="6"/>
  <c r="D42" i="6"/>
  <c r="D43" i="6"/>
  <c r="D44" i="6"/>
  <c r="N330" i="1" s="1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AS425" i="1" l="1"/>
  <c r="AS299" i="1"/>
  <c r="AS427" i="1"/>
  <c r="AS449" i="1"/>
  <c r="AS440" i="1"/>
  <c r="AF429" i="1"/>
  <c r="AF442" i="1"/>
  <c r="AF290" i="1"/>
  <c r="AF202" i="1"/>
  <c r="AS426" i="1"/>
  <c r="Z255" i="1"/>
  <c r="Z359" i="1"/>
  <c r="Z360" i="1"/>
  <c r="Z344" i="1"/>
  <c r="Z345" i="1"/>
  <c r="Z336" i="1"/>
  <c r="Z337" i="1"/>
  <c r="Z329" i="1"/>
  <c r="Z330" i="1"/>
  <c r="Z302" i="1"/>
  <c r="Z310" i="1"/>
  <c r="Z311" i="1"/>
  <c r="Z266" i="1"/>
  <c r="Z267" i="1"/>
  <c r="Z363" i="1"/>
  <c r="Z364" i="1"/>
  <c r="Z372" i="1"/>
  <c r="Z373" i="1"/>
  <c r="Z339" i="1"/>
  <c r="Z340" i="1"/>
  <c r="Z295" i="1"/>
  <c r="Z277" i="1"/>
  <c r="Z278" i="1"/>
  <c r="Z368" i="1"/>
  <c r="Z369" i="1"/>
  <c r="Z284" i="1"/>
  <c r="Z285" i="1"/>
  <c r="Z256" i="1"/>
  <c r="Z257" i="1"/>
  <c r="Z321" i="1"/>
  <c r="Z322" i="1"/>
  <c r="Z354" i="1"/>
  <c r="Z355" i="1"/>
  <c r="Z304" i="1"/>
  <c r="Z305" i="1"/>
  <c r="Z352" i="1"/>
  <c r="Z358" i="1"/>
  <c r="Z338" i="1"/>
  <c r="Z343" i="1"/>
  <c r="Z297" i="1"/>
  <c r="Z298" i="1"/>
  <c r="Z296" i="1"/>
  <c r="Z335" i="1"/>
  <c r="Z347" i="1"/>
  <c r="Z348" i="1"/>
  <c r="Z327" i="1"/>
  <c r="Z328" i="1"/>
  <c r="Z326" i="1"/>
  <c r="Z366" i="1"/>
  <c r="Z320" i="1"/>
  <c r="Z301" i="1"/>
  <c r="Z323" i="1"/>
  <c r="Z324" i="1"/>
  <c r="Z308" i="1"/>
  <c r="Z309" i="1"/>
  <c r="Z306" i="1"/>
  <c r="Z307" i="1"/>
  <c r="Z293" i="1"/>
  <c r="Z365" i="1"/>
  <c r="Z342" i="1"/>
  <c r="Z362" i="1"/>
  <c r="Z334" i="1"/>
  <c r="Z294" i="1"/>
  <c r="Z300" i="1"/>
  <c r="Z367" i="1"/>
  <c r="Z357" i="1"/>
  <c r="T369" i="1"/>
  <c r="T379" i="1"/>
  <c r="T367" i="1"/>
  <c r="T272" i="1"/>
  <c r="T428" i="1"/>
  <c r="T422" i="1"/>
  <c r="T302" i="1"/>
  <c r="T10" i="1"/>
  <c r="T350" i="1"/>
  <c r="T343" i="1"/>
  <c r="T330" i="1"/>
  <c r="T331" i="1"/>
  <c r="T315" i="1"/>
  <c r="T323" i="1"/>
  <c r="N328" i="1"/>
  <c r="N314" i="1"/>
  <c r="N342" i="1"/>
  <c r="N300" i="1"/>
  <c r="N315" i="1"/>
  <c r="N361" i="1"/>
  <c r="N367" i="1"/>
  <c r="N395" i="1"/>
  <c r="N397" i="1"/>
  <c r="N362" i="1"/>
  <c r="N363" i="1"/>
  <c r="N376" i="1"/>
  <c r="N377" i="1"/>
  <c r="N369" i="1"/>
  <c r="N370" i="1"/>
  <c r="N390" i="1"/>
  <c r="N391" i="1"/>
  <c r="N383" i="1"/>
  <c r="N384" i="1"/>
  <c r="N359" i="1"/>
  <c r="N360" i="1"/>
  <c r="N393" i="1"/>
  <c r="N394" i="1"/>
  <c r="IB3" i="21" a="1"/>
  <c r="IB3" i="21" s="1"/>
  <c r="KJ3" i="20" a="1"/>
  <c r="KJ3" i="20" s="1"/>
  <c r="KJ3" i="21" a="1"/>
  <c r="KJ3" i="21" s="1"/>
  <c r="IB3" i="20" a="1"/>
  <c r="IB3" i="20" s="1"/>
  <c r="DL3" i="21" a="1"/>
  <c r="DL3" i="21" s="1"/>
  <c r="FT3" i="21" a="1"/>
  <c r="FT3" i="21" s="1"/>
  <c r="DL3" i="20" a="1"/>
  <c r="DL3" i="20" s="1"/>
  <c r="FT3" i="20" a="1"/>
  <c r="FT3" i="20" s="1"/>
  <c r="BD3" i="21" a="1"/>
  <c r="BD3" i="21" s="1"/>
  <c r="F2" i="17"/>
  <c r="C4" i="17"/>
  <c r="F2" i="16"/>
  <c r="C4" i="16"/>
  <c r="F2" i="15"/>
  <c r="C4" i="15"/>
  <c r="F2" i="14"/>
  <c r="C4" i="14"/>
  <c r="F2" i="12"/>
  <c r="C4" i="12"/>
  <c r="C4" i="11"/>
  <c r="F2" i="11"/>
  <c r="F2" i="10"/>
  <c r="C4" i="10"/>
  <c r="F2" i="9"/>
  <c r="C4" i="9"/>
  <c r="AR11" i="1"/>
  <c r="AR12" i="1"/>
  <c r="AR13" i="1"/>
  <c r="AR28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405" i="1"/>
  <c r="AR416" i="1"/>
  <c r="AR417" i="1"/>
  <c r="D11" i="1"/>
  <c r="D12" i="1"/>
  <c r="D13" i="1"/>
  <c r="T271" i="1" s="1"/>
  <c r="N313" i="1"/>
  <c r="AS428" i="1" l="1"/>
  <c r="AS298" i="1"/>
  <c r="AS422" i="1"/>
  <c r="AS297" i="1"/>
  <c r="AS442" i="1"/>
  <c r="AS429" i="1"/>
  <c r="F34" i="10"/>
  <c r="E14" i="10"/>
  <c r="E56" i="15"/>
  <c r="F14" i="10"/>
  <c r="E57" i="10"/>
  <c r="F36" i="15"/>
  <c r="F50" i="10"/>
  <c r="E39" i="10"/>
  <c r="F13" i="10"/>
  <c r="F14" i="15"/>
  <c r="E62" i="15"/>
  <c r="E16" i="15"/>
  <c r="E12" i="15"/>
  <c r="F32" i="15"/>
  <c r="E59" i="15"/>
  <c r="F16" i="15"/>
  <c r="F22" i="10"/>
  <c r="F65" i="10"/>
  <c r="F44" i="10"/>
  <c r="E35" i="10"/>
  <c r="F62" i="15"/>
  <c r="F48" i="10"/>
  <c r="E48" i="10"/>
  <c r="F40" i="10"/>
  <c r="F28" i="10"/>
  <c r="F40" i="15"/>
  <c r="F46" i="15"/>
  <c r="E40" i="10"/>
  <c r="E46" i="15"/>
  <c r="E35" i="15"/>
  <c r="F47" i="10"/>
  <c r="F24" i="15"/>
  <c r="F53" i="10"/>
  <c r="E20" i="15"/>
  <c r="F48" i="15"/>
  <c r="E34" i="10"/>
  <c r="E25" i="15"/>
  <c r="E58" i="10"/>
  <c r="E53" i="10"/>
  <c r="F59" i="15"/>
  <c r="F35" i="10"/>
  <c r="F12" i="15"/>
  <c r="E67" i="10"/>
  <c r="F35" i="15"/>
  <c r="E27" i="15"/>
  <c r="E59" i="10"/>
  <c r="E66" i="10"/>
  <c r="F27" i="10"/>
  <c r="E28" i="10"/>
  <c r="E9" i="10"/>
  <c r="E22" i="10"/>
  <c r="F57" i="10"/>
  <c r="E13" i="15"/>
  <c r="F26" i="10"/>
  <c r="F51" i="10"/>
  <c r="F29" i="15"/>
  <c r="F31" i="10"/>
  <c r="F43" i="15"/>
  <c r="F63" i="10"/>
  <c r="F50" i="15"/>
  <c r="E42" i="15"/>
  <c r="E65" i="10"/>
  <c r="F10" i="10"/>
  <c r="E13" i="10"/>
  <c r="E36" i="15"/>
  <c r="E10" i="15"/>
  <c r="E57" i="15"/>
  <c r="E50" i="15"/>
  <c r="F24" i="10"/>
  <c r="F59" i="10"/>
  <c r="F27" i="15"/>
  <c r="E62" i="10"/>
  <c r="F60" i="15"/>
  <c r="E50" i="10"/>
  <c r="E40" i="15"/>
  <c r="F39" i="10"/>
  <c r="F21" i="10"/>
  <c r="F62" i="10"/>
  <c r="E52" i="10"/>
  <c r="E27" i="10"/>
  <c r="E31" i="10"/>
  <c r="E15" i="15"/>
  <c r="F33" i="15"/>
  <c r="E32" i="15"/>
  <c r="E43" i="15"/>
  <c r="E21" i="10"/>
  <c r="E30" i="10"/>
  <c r="E28" i="15"/>
  <c r="F30" i="10"/>
  <c r="F67" i="10"/>
  <c r="E42" i="10"/>
  <c r="E47" i="10"/>
  <c r="E10" i="10"/>
  <c r="E12" i="10"/>
  <c r="F42" i="15"/>
  <c r="E29" i="15"/>
  <c r="E24" i="10"/>
  <c r="E54" i="15"/>
  <c r="E44" i="10"/>
  <c r="F63" i="15"/>
  <c r="F54" i="10"/>
  <c r="F22" i="15"/>
  <c r="F9" i="10"/>
  <c r="E63" i="10"/>
  <c r="F20" i="15"/>
  <c r="E26" i="10"/>
  <c r="F46" i="10"/>
  <c r="E43" i="10"/>
  <c r="F53" i="15"/>
  <c r="E21" i="15"/>
  <c r="E14" i="15"/>
  <c r="E16" i="10"/>
  <c r="F10" i="15"/>
  <c r="F17" i="15"/>
  <c r="E22" i="15"/>
  <c r="F66" i="10"/>
  <c r="E63" i="15"/>
  <c r="F56" i="15"/>
  <c r="F68" i="10"/>
  <c r="F58" i="10"/>
  <c r="E48" i="15"/>
  <c r="F15" i="15"/>
  <c r="F42" i="10"/>
  <c r="E60" i="15"/>
  <c r="F12" i="10"/>
  <c r="F54" i="15"/>
  <c r="E60" i="10"/>
  <c r="E53" i="15"/>
  <c r="F60" i="10"/>
  <c r="E24" i="15"/>
  <c r="E68" i="10"/>
  <c r="F43" i="10"/>
  <c r="E33" i="15"/>
  <c r="F16" i="10"/>
  <c r="F28" i="15"/>
  <c r="F21" i="15"/>
  <c r="E54" i="10"/>
  <c r="F52" i="10"/>
  <c r="E17" i="15"/>
  <c r="F13" i="15"/>
  <c r="F23" i="15"/>
  <c r="F57" i="15"/>
  <c r="E46" i="10"/>
  <c r="E23" i="15"/>
  <c r="E51" i="10"/>
  <c r="F25" i="15"/>
  <c r="Q365" i="1"/>
  <c r="T365" i="1"/>
  <c r="K365" i="1"/>
  <c r="W365" i="1"/>
  <c r="AO234" i="1"/>
  <c r="AL234" i="1"/>
  <c r="AM234" i="1"/>
  <c r="AC234" i="1"/>
  <c r="AG234" i="1"/>
  <c r="AF234" i="1"/>
  <c r="AI234" i="1"/>
  <c r="F265" i="15"/>
  <c r="E188" i="10"/>
  <c r="F221" i="10"/>
  <c r="F290" i="10"/>
  <c r="F143" i="10"/>
  <c r="E196" i="15"/>
  <c r="E69" i="15"/>
  <c r="E111" i="10"/>
  <c r="F241" i="10"/>
  <c r="F78" i="15"/>
  <c r="F89" i="10"/>
  <c r="F129" i="10"/>
  <c r="E87" i="15"/>
  <c r="E123" i="15"/>
  <c r="E231" i="15"/>
  <c r="E94" i="10"/>
  <c r="E93" i="15"/>
  <c r="F167" i="15"/>
  <c r="F118" i="15"/>
  <c r="E153" i="15"/>
  <c r="F143" i="15"/>
  <c r="F291" i="15"/>
  <c r="F240" i="10"/>
  <c r="F272" i="15"/>
  <c r="E179" i="15"/>
  <c r="F171" i="10"/>
  <c r="F211" i="15"/>
  <c r="F234" i="10"/>
  <c r="F85" i="10"/>
  <c r="E234" i="10"/>
  <c r="F262" i="10"/>
  <c r="F153" i="15"/>
  <c r="F290" i="15"/>
  <c r="F95" i="15"/>
  <c r="F170" i="10"/>
  <c r="E121" i="15"/>
  <c r="E82" i="10"/>
  <c r="F163" i="10"/>
  <c r="E81" i="15"/>
  <c r="F173" i="10"/>
  <c r="E225" i="10"/>
  <c r="F112" i="15"/>
  <c r="F82" i="15"/>
  <c r="F198" i="10"/>
  <c r="F201" i="10"/>
  <c r="F278" i="10"/>
  <c r="E160" i="10"/>
  <c r="E61" i="15"/>
  <c r="E99" i="15"/>
  <c r="E77" i="10"/>
  <c r="E247" i="10"/>
  <c r="E247" i="15"/>
  <c r="E298" i="10"/>
  <c r="F190" i="15"/>
  <c r="F87" i="15"/>
  <c r="E193" i="10"/>
  <c r="E220" i="10"/>
  <c r="F225" i="10"/>
  <c r="F107" i="15"/>
  <c r="F217" i="10"/>
  <c r="E45" i="10"/>
  <c r="E261" i="10"/>
  <c r="E97" i="10"/>
  <c r="F202" i="15"/>
  <c r="F94" i="15"/>
  <c r="E266" i="15"/>
  <c r="F141" i="10"/>
  <c r="E269" i="15"/>
  <c r="E270" i="10"/>
  <c r="F126" i="15"/>
  <c r="E206" i="10"/>
  <c r="E203" i="10"/>
  <c r="E206" i="15"/>
  <c r="F83" i="10"/>
  <c r="E274" i="15"/>
  <c r="F113" i="10"/>
  <c r="E274" i="10"/>
  <c r="E275" i="15"/>
  <c r="E41" i="15"/>
  <c r="E142" i="10"/>
  <c r="E148" i="10"/>
  <c r="F130" i="10"/>
  <c r="F76" i="10"/>
  <c r="F270" i="10"/>
  <c r="E169" i="15"/>
  <c r="F266" i="10"/>
  <c r="E223" i="10"/>
  <c r="F116" i="10"/>
  <c r="E155" i="10"/>
  <c r="E293" i="10"/>
  <c r="E216" i="10"/>
  <c r="E83" i="10"/>
  <c r="F134" i="10"/>
  <c r="E89" i="15"/>
  <c r="F178" i="15"/>
  <c r="E108" i="15"/>
  <c r="F300" i="10"/>
  <c r="F204" i="10"/>
  <c r="E299" i="15"/>
  <c r="E197" i="10"/>
  <c r="F268" i="15"/>
  <c r="E286" i="15"/>
  <c r="E271" i="15"/>
  <c r="E49" i="10"/>
  <c r="E158" i="15"/>
  <c r="F206" i="10"/>
  <c r="E221" i="10"/>
  <c r="E250" i="15"/>
  <c r="E223" i="15"/>
  <c r="E189" i="15"/>
  <c r="F220" i="15"/>
  <c r="F84" i="15"/>
  <c r="F113" i="15"/>
  <c r="F291" i="10"/>
  <c r="F74" i="15"/>
  <c r="E118" i="15"/>
  <c r="E173" i="10"/>
  <c r="F177" i="10"/>
  <c r="F72" i="10"/>
  <c r="F229" i="15"/>
  <c r="F191" i="15"/>
  <c r="F257" i="10"/>
  <c r="F247" i="15"/>
  <c r="F134" i="15"/>
  <c r="F93" i="10"/>
  <c r="F214" i="15"/>
  <c r="F104" i="15"/>
  <c r="E232" i="15"/>
  <c r="F232" i="15"/>
  <c r="F146" i="15"/>
  <c r="E30" i="15"/>
  <c r="E183" i="15"/>
  <c r="F233" i="15"/>
  <c r="F106" i="10"/>
  <c r="E253" i="10"/>
  <c r="E129" i="15"/>
  <c r="F215" i="10"/>
  <c r="E221" i="15"/>
  <c r="E264" i="10"/>
  <c r="E281" i="10"/>
  <c r="F228" i="15"/>
  <c r="E116" i="10"/>
  <c r="E276" i="10"/>
  <c r="F292" i="10"/>
  <c r="F196" i="10"/>
  <c r="F111" i="15"/>
  <c r="F223" i="15"/>
  <c r="E220" i="15"/>
  <c r="F102" i="10"/>
  <c r="E17" i="10"/>
  <c r="F45" i="10"/>
  <c r="F127" i="10"/>
  <c r="E82" i="15"/>
  <c r="E235" i="10"/>
  <c r="F236" i="15"/>
  <c r="E269" i="10"/>
  <c r="F194" i="15"/>
  <c r="E251" i="10"/>
  <c r="F280" i="15"/>
  <c r="E132" i="15"/>
  <c r="F23" i="10"/>
  <c r="E154" i="15"/>
  <c r="E194" i="10"/>
  <c r="E204" i="10"/>
  <c r="F251" i="15"/>
  <c r="E65" i="15"/>
  <c r="F271" i="10"/>
  <c r="F55" i="10"/>
  <c r="F168" i="10"/>
  <c r="F276" i="10"/>
  <c r="F217" i="15"/>
  <c r="E157" i="10"/>
  <c r="E110" i="10"/>
  <c r="F69" i="15"/>
  <c r="E212" i="10"/>
  <c r="F90" i="15"/>
  <c r="E112" i="15"/>
  <c r="F248" i="15"/>
  <c r="F155" i="10"/>
  <c r="E209" i="15"/>
  <c r="F288" i="15"/>
  <c r="E216" i="15"/>
  <c r="E192" i="15"/>
  <c r="F76" i="15"/>
  <c r="F73" i="10"/>
  <c r="F277" i="15"/>
  <c r="F254" i="10"/>
  <c r="F151" i="15"/>
  <c r="F69" i="10"/>
  <c r="E77" i="15"/>
  <c r="E200" i="15"/>
  <c r="F140" i="15"/>
  <c r="E112" i="10"/>
  <c r="E102" i="10"/>
  <c r="F287" i="10"/>
  <c r="F282" i="10"/>
  <c r="E182" i="10"/>
  <c r="E162" i="15"/>
  <c r="E227" i="15"/>
  <c r="F191" i="10"/>
  <c r="F135" i="10"/>
  <c r="E164" i="10"/>
  <c r="F147" i="10"/>
  <c r="F188" i="10"/>
  <c r="E147" i="10"/>
  <c r="E160" i="15"/>
  <c r="E102" i="15"/>
  <c r="E55" i="15"/>
  <c r="E236" i="15"/>
  <c r="F244" i="15"/>
  <c r="F285" i="15"/>
  <c r="E93" i="10"/>
  <c r="F240" i="15"/>
  <c r="E47" i="15"/>
  <c r="F138" i="15"/>
  <c r="E213" i="15"/>
  <c r="E193" i="15"/>
  <c r="F124" i="10"/>
  <c r="F267" i="15"/>
  <c r="F94" i="10"/>
  <c r="F152" i="15"/>
  <c r="E139" i="10"/>
  <c r="E215" i="10"/>
  <c r="E161" i="15"/>
  <c r="E38" i="10"/>
  <c r="F214" i="10"/>
  <c r="F242" i="15"/>
  <c r="E115" i="10"/>
  <c r="E92" i="10"/>
  <c r="F145" i="10"/>
  <c r="E279" i="10"/>
  <c r="E262" i="10"/>
  <c r="E73" i="10"/>
  <c r="F231" i="15"/>
  <c r="F230" i="15"/>
  <c r="E177" i="15"/>
  <c r="F165" i="15"/>
  <c r="E64" i="15"/>
  <c r="F288" i="10"/>
  <c r="F238" i="10"/>
  <c r="E162" i="10"/>
  <c r="E37" i="15"/>
  <c r="E88" i="10"/>
  <c r="F233" i="10"/>
  <c r="F33" i="10"/>
  <c r="E78" i="10"/>
  <c r="E156" i="15"/>
  <c r="E219" i="10"/>
  <c r="F241" i="15"/>
  <c r="F230" i="10"/>
  <c r="E155" i="15"/>
  <c r="E120" i="10"/>
  <c r="F255" i="10"/>
  <c r="E288" i="10"/>
  <c r="E282" i="10"/>
  <c r="F195" i="15"/>
  <c r="E191" i="10"/>
  <c r="E117" i="15"/>
  <c r="F193" i="10"/>
  <c r="F101" i="15"/>
  <c r="E67" i="15"/>
  <c r="E87" i="10"/>
  <c r="F19" i="10"/>
  <c r="E272" i="15"/>
  <c r="E249" i="15"/>
  <c r="F96" i="15"/>
  <c r="E166" i="15"/>
  <c r="E128" i="10"/>
  <c r="F37" i="10"/>
  <c r="E107" i="10"/>
  <c r="F239" i="15"/>
  <c r="E146" i="15"/>
  <c r="E146" i="10"/>
  <c r="E85" i="10"/>
  <c r="E243" i="15"/>
  <c r="E229" i="15"/>
  <c r="E113" i="10"/>
  <c r="F186" i="10"/>
  <c r="F31" i="15"/>
  <c r="F165" i="10"/>
  <c r="E280" i="15"/>
  <c r="E20" i="10"/>
  <c r="E11" i="15"/>
  <c r="F56" i="10"/>
  <c r="E159" i="10"/>
  <c r="F199" i="10"/>
  <c r="E181" i="15"/>
  <c r="E186" i="10"/>
  <c r="E104" i="10"/>
  <c r="E203" i="15"/>
  <c r="F172" i="15"/>
  <c r="E252" i="10"/>
  <c r="F123" i="10"/>
  <c r="E296" i="10"/>
  <c r="F98" i="10"/>
  <c r="F260" i="10"/>
  <c r="F117" i="15"/>
  <c r="E127" i="15"/>
  <c r="F212" i="10"/>
  <c r="E113" i="15"/>
  <c r="F136" i="15"/>
  <c r="E211" i="15"/>
  <c r="E300" i="15"/>
  <c r="E271" i="10"/>
  <c r="F19" i="15"/>
  <c r="E163" i="15"/>
  <c r="F161" i="10"/>
  <c r="E68" i="15"/>
  <c r="E273" i="10"/>
  <c r="F228" i="10"/>
  <c r="E15" i="10"/>
  <c r="F66" i="15"/>
  <c r="E166" i="10"/>
  <c r="F117" i="10"/>
  <c r="F168" i="15"/>
  <c r="E242" i="15"/>
  <c r="E136" i="10"/>
  <c r="E38" i="15"/>
  <c r="E142" i="15"/>
  <c r="F248" i="10"/>
  <c r="E241" i="15"/>
  <c r="E94" i="15"/>
  <c r="E91" i="10"/>
  <c r="F73" i="15"/>
  <c r="E76" i="10"/>
  <c r="F105" i="10"/>
  <c r="E268" i="10"/>
  <c r="F227" i="15"/>
  <c r="F193" i="15"/>
  <c r="E270" i="15"/>
  <c r="F75" i="15"/>
  <c r="E19" i="15"/>
  <c r="E100" i="10"/>
  <c r="E144" i="10"/>
  <c r="E235" i="15"/>
  <c r="E257" i="15"/>
  <c r="F139" i="10"/>
  <c r="F142" i="10"/>
  <c r="E214" i="15"/>
  <c r="E265" i="10"/>
  <c r="F284" i="15"/>
  <c r="E107" i="15"/>
  <c r="F182" i="10"/>
  <c r="F286" i="15"/>
  <c r="E190" i="10"/>
  <c r="E132" i="10"/>
  <c r="E273" i="15"/>
  <c r="F242" i="10"/>
  <c r="F175" i="15"/>
  <c r="F180" i="10"/>
  <c r="F106" i="15"/>
  <c r="E234" i="15"/>
  <c r="E167" i="15"/>
  <c r="F263" i="15"/>
  <c r="F167" i="10"/>
  <c r="F158" i="15"/>
  <c r="E116" i="15"/>
  <c r="E101" i="10"/>
  <c r="E240" i="15"/>
  <c r="E191" i="15"/>
  <c r="E185" i="10"/>
  <c r="E219" i="15"/>
  <c r="E257" i="10"/>
  <c r="F123" i="15"/>
  <c r="E268" i="15"/>
  <c r="E105" i="10"/>
  <c r="F148" i="10"/>
  <c r="E61" i="10"/>
  <c r="F187" i="10"/>
  <c r="F166" i="10"/>
  <c r="F142" i="15"/>
  <c r="F81" i="15"/>
  <c r="E131" i="15"/>
  <c r="F164" i="15"/>
  <c r="F293" i="15"/>
  <c r="F274" i="10"/>
  <c r="E105" i="15"/>
  <c r="F100" i="15"/>
  <c r="F249" i="15"/>
  <c r="E124" i="10"/>
  <c r="E226" i="15"/>
  <c r="E104" i="15"/>
  <c r="E278" i="10"/>
  <c r="F260" i="15"/>
  <c r="F81" i="10"/>
  <c r="F261" i="10"/>
  <c r="F293" i="10"/>
  <c r="E29" i="10"/>
  <c r="E264" i="15"/>
  <c r="F261" i="15"/>
  <c r="F64" i="10"/>
  <c r="E98" i="15"/>
  <c r="E294" i="10"/>
  <c r="F234" i="15"/>
  <c r="E152" i="15"/>
  <c r="E37" i="10"/>
  <c r="F137" i="10"/>
  <c r="E236" i="10"/>
  <c r="E170" i="10"/>
  <c r="E151" i="15"/>
  <c r="F263" i="10"/>
  <c r="E66" i="15"/>
  <c r="E170" i="15"/>
  <c r="E251" i="15"/>
  <c r="E145" i="10"/>
  <c r="F229" i="10"/>
  <c r="F79" i="15"/>
  <c r="E18" i="15"/>
  <c r="F231" i="10"/>
  <c r="F87" i="10"/>
  <c r="F84" i="10"/>
  <c r="F83" i="15"/>
  <c r="F195" i="10"/>
  <c r="F257" i="15"/>
  <c r="E137" i="10"/>
  <c r="F174" i="10"/>
  <c r="E277" i="15"/>
  <c r="F273" i="10"/>
  <c r="E237" i="15"/>
  <c r="F135" i="15"/>
  <c r="F126" i="10"/>
  <c r="E186" i="15"/>
  <c r="F244" i="10"/>
  <c r="E141" i="10"/>
  <c r="F119" i="10"/>
  <c r="F111" i="10"/>
  <c r="F80" i="15"/>
  <c r="E265" i="15"/>
  <c r="F200" i="10"/>
  <c r="E173" i="15"/>
  <c r="F133" i="15"/>
  <c r="E119" i="15"/>
  <c r="E244" i="10"/>
  <c r="E45" i="15"/>
  <c r="F110" i="10"/>
  <c r="F118" i="10"/>
  <c r="F114" i="10"/>
  <c r="F222" i="10"/>
  <c r="E239" i="15"/>
  <c r="E177" i="10"/>
  <c r="F30" i="15"/>
  <c r="E292" i="15"/>
  <c r="E262" i="15"/>
  <c r="E130" i="15"/>
  <c r="F296" i="15"/>
  <c r="F99" i="15"/>
  <c r="F197" i="10"/>
  <c r="F70" i="15"/>
  <c r="F115" i="10"/>
  <c r="E287" i="15"/>
  <c r="E69" i="10"/>
  <c r="E169" i="10"/>
  <c r="E92" i="15"/>
  <c r="E227" i="10"/>
  <c r="E204" i="15"/>
  <c r="F70" i="10"/>
  <c r="F206" i="15"/>
  <c r="F44" i="15"/>
  <c r="F163" i="15"/>
  <c r="F109" i="10"/>
  <c r="E182" i="15"/>
  <c r="F15" i="10"/>
  <c r="F238" i="15"/>
  <c r="E200" i="10"/>
  <c r="E96" i="15"/>
  <c r="E70" i="10"/>
  <c r="F92" i="15"/>
  <c r="F101" i="10"/>
  <c r="E246" i="10"/>
  <c r="E150" i="10"/>
  <c r="E254" i="15"/>
  <c r="E70" i="15"/>
  <c r="E195" i="15"/>
  <c r="F225" i="15"/>
  <c r="F294" i="15"/>
  <c r="F104" i="10"/>
  <c r="F256" i="15"/>
  <c r="F279" i="10"/>
  <c r="F98" i="15"/>
  <c r="E126" i="15"/>
  <c r="F159" i="10"/>
  <c r="F115" i="15"/>
  <c r="F97" i="15"/>
  <c r="F139" i="15"/>
  <c r="F103" i="10"/>
  <c r="E81" i="10"/>
  <c r="F159" i="15"/>
  <c r="F102" i="15"/>
  <c r="F283" i="15"/>
  <c r="F281" i="15"/>
  <c r="E179" i="10"/>
  <c r="F286" i="10"/>
  <c r="F88" i="10"/>
  <c r="F237" i="10"/>
  <c r="F146" i="10"/>
  <c r="F205" i="10"/>
  <c r="E103" i="10"/>
  <c r="E253" i="15"/>
  <c r="E233" i="10"/>
  <c r="E148" i="15"/>
  <c r="E288" i="15"/>
  <c r="E74" i="10"/>
  <c r="F80" i="10"/>
  <c r="F185" i="15"/>
  <c r="F158" i="10"/>
  <c r="E171" i="15"/>
  <c r="F255" i="15"/>
  <c r="E272" i="10"/>
  <c r="E199" i="15"/>
  <c r="E123" i="10"/>
  <c r="E58" i="15"/>
  <c r="F130" i="15"/>
  <c r="F277" i="10"/>
  <c r="F216" i="15"/>
  <c r="E210" i="10"/>
  <c r="F269" i="10"/>
  <c r="E127" i="10"/>
  <c r="F68" i="15"/>
  <c r="F258" i="10"/>
  <c r="E202" i="10"/>
  <c r="F37" i="15"/>
  <c r="F79" i="10"/>
  <c r="E260" i="15"/>
  <c r="F120" i="10"/>
  <c r="E240" i="10"/>
  <c r="E178" i="15"/>
  <c r="F289" i="15"/>
  <c r="F38" i="15"/>
  <c r="E95" i="10"/>
  <c r="F86" i="15"/>
  <c r="F108" i="15"/>
  <c r="F128" i="10"/>
  <c r="E291" i="15"/>
  <c r="F271" i="15"/>
  <c r="E285" i="10"/>
  <c r="E284" i="10"/>
  <c r="F121" i="15"/>
  <c r="E176" i="15"/>
  <c r="E277" i="10"/>
  <c r="F239" i="10"/>
  <c r="E180" i="10"/>
  <c r="F192" i="10"/>
  <c r="F185" i="10"/>
  <c r="F226" i="15"/>
  <c r="F93" i="15"/>
  <c r="F287" i="15"/>
  <c r="E159" i="15"/>
  <c r="F299" i="15"/>
  <c r="F110" i="15"/>
  <c r="F247" i="10"/>
  <c r="F182" i="15"/>
  <c r="F161" i="15"/>
  <c r="E225" i="15"/>
  <c r="E32" i="10"/>
  <c r="F270" i="15"/>
  <c r="F36" i="10"/>
  <c r="F250" i="15"/>
  <c r="E275" i="10"/>
  <c r="F201" i="15"/>
  <c r="E106" i="15"/>
  <c r="F91" i="10"/>
  <c r="F150" i="15"/>
  <c r="F224" i="15"/>
  <c r="F279" i="15"/>
  <c r="E267" i="15"/>
  <c r="E256" i="15"/>
  <c r="E149" i="10"/>
  <c r="E125" i="15"/>
  <c r="E259" i="10"/>
  <c r="F174" i="15"/>
  <c r="F177" i="15"/>
  <c r="E124" i="15"/>
  <c r="F224" i="10"/>
  <c r="F188" i="15"/>
  <c r="E245" i="10"/>
  <c r="F298" i="15"/>
  <c r="F183" i="15"/>
  <c r="F253" i="10"/>
  <c r="E19" i="10"/>
  <c r="F249" i="10"/>
  <c r="E184" i="15"/>
  <c r="F148" i="15"/>
  <c r="E295" i="10"/>
  <c r="F122" i="10"/>
  <c r="E88" i="15"/>
  <c r="F194" i="10"/>
  <c r="F192" i="15"/>
  <c r="E97" i="15"/>
  <c r="E244" i="15"/>
  <c r="F61" i="15"/>
  <c r="E198" i="15"/>
  <c r="F82" i="10"/>
  <c r="F222" i="15"/>
  <c r="E178" i="10"/>
  <c r="E190" i="15"/>
  <c r="E144" i="15"/>
  <c r="E300" i="10"/>
  <c r="E164" i="15"/>
  <c r="F125" i="15"/>
  <c r="E176" i="10"/>
  <c r="F132" i="15"/>
  <c r="F218" i="10"/>
  <c r="E297" i="15"/>
  <c r="E75" i="10"/>
  <c r="E76" i="15"/>
  <c r="E80" i="15"/>
  <c r="E289" i="15"/>
  <c r="F216" i="10"/>
  <c r="F246" i="10"/>
  <c r="F276" i="15"/>
  <c r="E297" i="10"/>
  <c r="E199" i="10"/>
  <c r="E125" i="10"/>
  <c r="F235" i="15"/>
  <c r="F297" i="15"/>
  <c r="F283" i="10"/>
  <c r="E52" i="15"/>
  <c r="E79" i="15"/>
  <c r="F220" i="10"/>
  <c r="E172" i="10"/>
  <c r="F136" i="10"/>
  <c r="E39" i="15"/>
  <c r="E74" i="15"/>
  <c r="E171" i="10"/>
  <c r="E229" i="10"/>
  <c r="E181" i="10"/>
  <c r="F128" i="15"/>
  <c r="F186" i="15"/>
  <c r="E242" i="10"/>
  <c r="F45" i="15"/>
  <c r="F179" i="15"/>
  <c r="E263" i="10"/>
  <c r="E255" i="10"/>
  <c r="F297" i="10"/>
  <c r="E222" i="10"/>
  <c r="E135" i="15"/>
  <c r="F26" i="15"/>
  <c r="F275" i="15"/>
  <c r="F267" i="10"/>
  <c r="E85" i="15"/>
  <c r="E245" i="15"/>
  <c r="F108" i="10"/>
  <c r="E258" i="10"/>
  <c r="E224" i="10"/>
  <c r="E150" i="15"/>
  <c r="E147" i="15"/>
  <c r="F11" i="10"/>
  <c r="F268" i="10"/>
  <c r="F18" i="15"/>
  <c r="F245" i="10"/>
  <c r="E71" i="15"/>
  <c r="E175" i="15"/>
  <c r="E260" i="10"/>
  <c r="E51" i="15"/>
  <c r="F171" i="15"/>
  <c r="E233" i="15"/>
  <c r="F198" i="15"/>
  <c r="E298" i="15"/>
  <c r="F95" i="10"/>
  <c r="E141" i="15"/>
  <c r="E286" i="10"/>
  <c r="F77" i="15"/>
  <c r="F75" i="10"/>
  <c r="E292" i="10"/>
  <c r="E134" i="10"/>
  <c r="E89" i="10"/>
  <c r="F160" i="10"/>
  <c r="E98" i="10"/>
  <c r="F34" i="15"/>
  <c r="E152" i="10"/>
  <c r="E228" i="15"/>
  <c r="E121" i="10"/>
  <c r="E205" i="15"/>
  <c r="E207" i="15"/>
  <c r="E296" i="15"/>
  <c r="F296" i="10"/>
  <c r="E140" i="15"/>
  <c r="E237" i="10"/>
  <c r="F61" i="10"/>
  <c r="E278" i="15"/>
  <c r="F175" i="10"/>
  <c r="E289" i="10"/>
  <c r="E108" i="10"/>
  <c r="F41" i="10"/>
  <c r="E201" i="10"/>
  <c r="E299" i="10"/>
  <c r="E238" i="15"/>
  <c r="F164" i="10"/>
  <c r="F203" i="15"/>
  <c r="E207" i="10"/>
  <c r="F215" i="15"/>
  <c r="E187" i="10"/>
  <c r="E130" i="10"/>
  <c r="E72" i="10"/>
  <c r="F189" i="15"/>
  <c r="E115" i="15"/>
  <c r="F179" i="10"/>
  <c r="E165" i="15"/>
  <c r="E291" i="10"/>
  <c r="F280" i="10"/>
  <c r="F124" i="15"/>
  <c r="F187" i="15"/>
  <c r="E283" i="15"/>
  <c r="F120" i="15"/>
  <c r="F251" i="10"/>
  <c r="E86" i="10"/>
  <c r="F64" i="15"/>
  <c r="F166" i="15"/>
  <c r="F254" i="15"/>
  <c r="F100" i="10"/>
  <c r="F141" i="15"/>
  <c r="F176" i="10"/>
  <c r="F91" i="15"/>
  <c r="E263" i="15"/>
  <c r="F200" i="15"/>
  <c r="E100" i="15"/>
  <c r="F245" i="15"/>
  <c r="F41" i="15"/>
  <c r="E217" i="10"/>
  <c r="E151" i="10"/>
  <c r="E165" i="10"/>
  <c r="F295" i="10"/>
  <c r="E31" i="15"/>
  <c r="E196" i="10"/>
  <c r="F96" i="10"/>
  <c r="E55" i="10"/>
  <c r="F289" i="10"/>
  <c r="E143" i="10"/>
  <c r="E119" i="10"/>
  <c r="F227" i="10"/>
  <c r="E211" i="10"/>
  <c r="F284" i="10"/>
  <c r="F58" i="15"/>
  <c r="F259" i="15"/>
  <c r="F38" i="10"/>
  <c r="F197" i="15"/>
  <c r="F121" i="10"/>
  <c r="F156" i="15"/>
  <c r="F181" i="15"/>
  <c r="E11" i="10"/>
  <c r="E267" i="10"/>
  <c r="F213" i="15"/>
  <c r="E180" i="15"/>
  <c r="E287" i="10"/>
  <c r="F18" i="10"/>
  <c r="E218" i="15"/>
  <c r="E174" i="15"/>
  <c r="F264" i="15"/>
  <c r="F144" i="15"/>
  <c r="E195" i="10"/>
  <c r="E255" i="15"/>
  <c r="F154" i="15"/>
  <c r="E56" i="10"/>
  <c r="F221" i="15"/>
  <c r="F218" i="15"/>
  <c r="E238" i="10"/>
  <c r="F77" i="10"/>
  <c r="E188" i="15"/>
  <c r="F207" i="15"/>
  <c r="E218" i="10"/>
  <c r="E261" i="15"/>
  <c r="F205" i="15"/>
  <c r="F32" i="10"/>
  <c r="E187" i="15"/>
  <c r="F88" i="15"/>
  <c r="F11" i="15"/>
  <c r="E99" i="10"/>
  <c r="F97" i="10"/>
  <c r="E114" i="15"/>
  <c r="E96" i="10"/>
  <c r="E209" i="10"/>
  <c r="E248" i="15"/>
  <c r="F278" i="15"/>
  <c r="E156" i="10"/>
  <c r="F55" i="15"/>
  <c r="E137" i="15"/>
  <c r="E285" i="15"/>
  <c r="F138" i="10"/>
  <c r="E158" i="10"/>
  <c r="F131" i="15"/>
  <c r="F274" i="15"/>
  <c r="E135" i="10"/>
  <c r="F210" i="10"/>
  <c r="E254" i="10"/>
  <c r="F29" i="10"/>
  <c r="E157" i="15"/>
  <c r="E118" i="10"/>
  <c r="E103" i="15"/>
  <c r="F160" i="15"/>
  <c r="F252" i="15"/>
  <c r="E175" i="10"/>
  <c r="F265" i="10"/>
  <c r="E145" i="15"/>
  <c r="F149" i="10"/>
  <c r="E110" i="15"/>
  <c r="E290" i="10"/>
  <c r="F116" i="15"/>
  <c r="E44" i="15"/>
  <c r="E122" i="15"/>
  <c r="F180" i="15"/>
  <c r="F184" i="10"/>
  <c r="F132" i="10"/>
  <c r="E133" i="15"/>
  <c r="F212" i="15"/>
  <c r="F208" i="10"/>
  <c r="E294" i="15"/>
  <c r="E202" i="15"/>
  <c r="F183" i="10"/>
  <c r="F153" i="10"/>
  <c r="E249" i="10"/>
  <c r="E126" i="10"/>
  <c r="E26" i="15"/>
  <c r="F85" i="15"/>
  <c r="F150" i="10"/>
  <c r="E281" i="15"/>
  <c r="F235" i="10"/>
  <c r="F122" i="15"/>
  <c r="F140" i="10"/>
  <c r="E226" i="10"/>
  <c r="E90" i="15"/>
  <c r="F250" i="10"/>
  <c r="F243" i="15"/>
  <c r="E134" i="15"/>
  <c r="E36" i="10"/>
  <c r="F176" i="15"/>
  <c r="F219" i="15"/>
  <c r="F155" i="15"/>
  <c r="E224" i="15"/>
  <c r="E163" i="10"/>
  <c r="F184" i="15"/>
  <c r="F157" i="10"/>
  <c r="F202" i="10"/>
  <c r="F169" i="15"/>
  <c r="F9" i="15"/>
  <c r="F298" i="10"/>
  <c r="F154" i="10"/>
  <c r="F237" i="15"/>
  <c r="F196" i="15"/>
  <c r="F178" i="10"/>
  <c r="F74" i="10"/>
  <c r="E172" i="15"/>
  <c r="E49" i="15"/>
  <c r="E84" i="10"/>
  <c r="E192" i="10"/>
  <c r="F25" i="10"/>
  <c r="F256" i="10"/>
  <c r="F226" i="10"/>
  <c r="E214" i="10"/>
  <c r="E208" i="15"/>
  <c r="F47" i="15"/>
  <c r="E128" i="15"/>
  <c r="E189" i="10"/>
  <c r="E78" i="15"/>
  <c r="E232" i="10"/>
  <c r="F51" i="15"/>
  <c r="E90" i="10"/>
  <c r="F281" i="10"/>
  <c r="E138" i="10"/>
  <c r="F189" i="10"/>
  <c r="E213" i="10"/>
  <c r="E161" i="10"/>
  <c r="E279" i="15"/>
  <c r="E79" i="10"/>
  <c r="F20" i="10"/>
  <c r="E34" i="15"/>
  <c r="F259" i="10"/>
  <c r="F273" i="15"/>
  <c r="E136" i="15"/>
  <c r="F282" i="15"/>
  <c r="E212" i="15"/>
  <c r="F52" i="15"/>
  <c r="E256" i="10"/>
  <c r="E153" i="10"/>
  <c r="F211" i="10"/>
  <c r="E208" i="10"/>
  <c r="F109" i="15"/>
  <c r="F204" i="15"/>
  <c r="E210" i="15"/>
  <c r="F181" i="10"/>
  <c r="F243" i="10"/>
  <c r="E259" i="15"/>
  <c r="F90" i="10"/>
  <c r="E154" i="10"/>
  <c r="F133" i="10"/>
  <c r="F39" i="15"/>
  <c r="E41" i="10"/>
  <c r="F210" i="15"/>
  <c r="E122" i="10"/>
  <c r="E149" i="15"/>
  <c r="F152" i="10"/>
  <c r="F208" i="15"/>
  <c r="E194" i="15"/>
  <c r="E231" i="10"/>
  <c r="F114" i="15"/>
  <c r="F78" i="10"/>
  <c r="E73" i="15"/>
  <c r="E80" i="10"/>
  <c r="F151" i="10"/>
  <c r="F209" i="10"/>
  <c r="E215" i="15"/>
  <c r="F144" i="10"/>
  <c r="E23" i="10"/>
  <c r="E133" i="10"/>
  <c r="E230" i="10"/>
  <c r="E246" i="15"/>
  <c r="E95" i="15"/>
  <c r="F253" i="15"/>
  <c r="F299" i="10"/>
  <c r="F72" i="15"/>
  <c r="E109" i="15"/>
  <c r="F295" i="15"/>
  <c r="E293" i="15"/>
  <c r="E71" i="10"/>
  <c r="F125" i="10"/>
  <c r="E184" i="10"/>
  <c r="E64" i="10"/>
  <c r="E168" i="10"/>
  <c r="F236" i="10"/>
  <c r="E222" i="15"/>
  <c r="E106" i="10"/>
  <c r="F170" i="15"/>
  <c r="E84" i="15"/>
  <c r="F17" i="10"/>
  <c r="E174" i="10"/>
  <c r="E167" i="10"/>
  <c r="F71" i="10"/>
  <c r="E25" i="10"/>
  <c r="F169" i="10"/>
  <c r="F92" i="10"/>
  <c r="E280" i="10"/>
  <c r="E114" i="10"/>
  <c r="E183" i="10"/>
  <c r="F65" i="15"/>
  <c r="F86" i="10"/>
  <c r="E109" i="10"/>
  <c r="F275" i="10"/>
  <c r="E86" i="15"/>
  <c r="E250" i="10"/>
  <c r="F252" i="10"/>
  <c r="E140" i="10"/>
  <c r="F246" i="15"/>
  <c r="E228" i="10"/>
  <c r="E284" i="15"/>
  <c r="F172" i="10"/>
  <c r="E111" i="15"/>
  <c r="E290" i="15"/>
  <c r="E72" i="15"/>
  <c r="F190" i="10"/>
  <c r="E205" i="10"/>
  <c r="E198" i="10"/>
  <c r="F272" i="10"/>
  <c r="E185" i="15"/>
  <c r="F266" i="15"/>
  <c r="E129" i="10"/>
  <c r="E266" i="10"/>
  <c r="E243" i="10"/>
  <c r="E241" i="10"/>
  <c r="E230" i="15"/>
  <c r="F264" i="10"/>
  <c r="E138" i="15"/>
  <c r="F137" i="15"/>
  <c r="F219" i="10"/>
  <c r="F269" i="15"/>
  <c r="F89" i="15"/>
  <c r="F49" i="15"/>
  <c r="F49" i="10"/>
  <c r="E283" i="10"/>
  <c r="E248" i="10"/>
  <c r="F232" i="10"/>
  <c r="E33" i="10"/>
  <c r="E131" i="10"/>
  <c r="F103" i="15"/>
  <c r="E9" i="15"/>
  <c r="E143" i="15"/>
  <c r="F129" i="15"/>
  <c r="F209" i="15"/>
  <c r="F213" i="10"/>
  <c r="F147" i="15"/>
  <c r="F67" i="15"/>
  <c r="E168" i="15"/>
  <c r="F149" i="15"/>
  <c r="F162" i="10"/>
  <c r="F258" i="15"/>
  <c r="E83" i="15"/>
  <c r="E139" i="15"/>
  <c r="E295" i="15"/>
  <c r="F207" i="10"/>
  <c r="F156" i="10"/>
  <c r="F285" i="10"/>
  <c r="F294" i="10"/>
  <c r="E91" i="15"/>
  <c r="E18" i="10"/>
  <c r="E239" i="10"/>
  <c r="F119" i="15"/>
  <c r="E217" i="15"/>
  <c r="F145" i="15"/>
  <c r="E282" i="15"/>
  <c r="E120" i="15"/>
  <c r="F99" i="10"/>
  <c r="F292" i="15"/>
  <c r="E117" i="10"/>
  <c r="F112" i="10"/>
  <c r="F131" i="10"/>
  <c r="F162" i="15"/>
  <c r="F105" i="15"/>
  <c r="F157" i="15"/>
  <c r="E75" i="15"/>
  <c r="F107" i="10"/>
  <c r="F203" i="10"/>
  <c r="F223" i="10"/>
  <c r="E197" i="15"/>
  <c r="E276" i="15"/>
  <c r="F262" i="15"/>
  <c r="F127" i="15"/>
  <c r="E201" i="15"/>
  <c r="E258" i="15"/>
  <c r="E101" i="15"/>
  <c r="F300" i="15"/>
  <c r="F71" i="15"/>
  <c r="F173" i="15"/>
  <c r="F199" i="15"/>
  <c r="E252" i="15"/>
  <c r="AO271" i="1"/>
  <c r="AC271" i="1"/>
  <c r="W271" i="1"/>
  <c r="AA271" i="1"/>
  <c r="AL271" i="1"/>
  <c r="AF271" i="1"/>
  <c r="Q271" i="1"/>
  <c r="AM271" i="1"/>
  <c r="AI271" i="1"/>
  <c r="Z271" i="1"/>
  <c r="AG271" i="1"/>
  <c r="N365" i="1"/>
  <c r="AR287" i="1"/>
  <c r="AR290" i="1"/>
  <c r="AR286" i="1"/>
  <c r="AR10" i="1"/>
  <c r="AS300" i="1"/>
  <c r="E259" i="16"/>
  <c r="E33" i="17"/>
  <c r="F158" i="17"/>
  <c r="F148" i="17"/>
  <c r="E282" i="16"/>
  <c r="E148" i="17"/>
  <c r="F232" i="16"/>
  <c r="E19" i="16"/>
  <c r="F71" i="16"/>
  <c r="E233" i="16"/>
  <c r="F78" i="16"/>
  <c r="F283" i="17"/>
  <c r="E298" i="17"/>
  <c r="E180" i="16"/>
  <c r="F123" i="9"/>
  <c r="F162" i="17"/>
  <c r="E155" i="16"/>
  <c r="F198" i="16"/>
  <c r="E262" i="16"/>
  <c r="F23" i="12"/>
  <c r="F96" i="17"/>
  <c r="F97" i="17"/>
  <c r="F119" i="12"/>
  <c r="E220" i="17"/>
  <c r="E102" i="12"/>
  <c r="F146" i="17"/>
  <c r="F203" i="17"/>
  <c r="E237" i="16"/>
  <c r="F55" i="17"/>
  <c r="F115" i="16"/>
  <c r="E175" i="12"/>
  <c r="F103" i="12"/>
  <c r="F241" i="17"/>
  <c r="F169" i="16"/>
  <c r="E128" i="17"/>
  <c r="F109" i="9"/>
  <c r="F42" i="9"/>
  <c r="E75" i="16"/>
  <c r="F156" i="17"/>
  <c r="E187" i="12"/>
  <c r="F190" i="17"/>
  <c r="E211" i="12"/>
  <c r="F185" i="17"/>
  <c r="E164" i="16"/>
  <c r="E199" i="11"/>
  <c r="E148" i="12"/>
  <c r="E18" i="9"/>
  <c r="F174" i="12"/>
  <c r="F203" i="11"/>
  <c r="F159" i="9"/>
  <c r="E91" i="17"/>
  <c r="F259" i="17"/>
  <c r="E59" i="17"/>
  <c r="F74" i="16"/>
  <c r="E263" i="11"/>
  <c r="E287" i="11"/>
  <c r="E145" i="11"/>
  <c r="F200" i="16"/>
  <c r="F20" i="16"/>
  <c r="E57" i="12"/>
  <c r="E150" i="12"/>
  <c r="E136" i="9"/>
  <c r="F80" i="11"/>
  <c r="E10" i="9"/>
  <c r="F21" i="16"/>
  <c r="E142" i="17"/>
  <c r="E70" i="17"/>
  <c r="F90" i="16"/>
  <c r="F263" i="17"/>
  <c r="E283" i="12"/>
  <c r="F69" i="12"/>
  <c r="E212" i="11"/>
  <c r="E149" i="9"/>
  <c r="F29" i="9"/>
  <c r="E106" i="9"/>
  <c r="F183" i="9"/>
  <c r="E192" i="12"/>
  <c r="F262" i="9"/>
  <c r="E274" i="9"/>
  <c r="F208" i="9"/>
  <c r="E37" i="9"/>
  <c r="F250" i="9"/>
  <c r="E50" i="16"/>
  <c r="E51" i="16"/>
  <c r="F243" i="16"/>
  <c r="F221" i="17"/>
  <c r="F24" i="12"/>
  <c r="E126" i="17"/>
  <c r="E191" i="12"/>
  <c r="F160" i="11"/>
  <c r="E156" i="12"/>
  <c r="E236" i="11"/>
  <c r="F118" i="9"/>
  <c r="E289" i="9"/>
  <c r="F190" i="16"/>
  <c r="F171" i="17"/>
  <c r="E278" i="9"/>
  <c r="E130" i="9"/>
  <c r="F179" i="11"/>
  <c r="E254" i="16"/>
  <c r="F168" i="17"/>
  <c r="F165" i="16"/>
  <c r="F258" i="17"/>
  <c r="F296" i="17"/>
  <c r="E263" i="12"/>
  <c r="E227" i="12"/>
  <c r="F158" i="12"/>
  <c r="E220" i="11"/>
  <c r="E196" i="9"/>
  <c r="E9" i="17"/>
  <c r="G9" i="17" s="1"/>
  <c r="E141" i="17"/>
  <c r="E76" i="11"/>
  <c r="F71" i="9"/>
  <c r="F32" i="16"/>
  <c r="F281" i="17"/>
  <c r="F99" i="11"/>
  <c r="E66" i="17"/>
  <c r="F193" i="12"/>
  <c r="E133" i="11"/>
  <c r="F93" i="9"/>
  <c r="E14" i="12"/>
  <c r="E16" i="17"/>
  <c r="F265" i="16"/>
  <c r="E35" i="12"/>
  <c r="F228" i="12"/>
  <c r="E53" i="9"/>
  <c r="E212" i="12"/>
  <c r="F28" i="9"/>
  <c r="E146" i="11"/>
  <c r="F211" i="9"/>
  <c r="E126" i="11"/>
  <c r="E132" i="17"/>
  <c r="F81" i="17"/>
  <c r="E199" i="12"/>
  <c r="E182" i="11"/>
  <c r="E79" i="11"/>
  <c r="F55" i="11"/>
  <c r="F9" i="9"/>
  <c r="E243" i="9"/>
  <c r="F235" i="9"/>
  <c r="F266" i="11"/>
  <c r="E186" i="17"/>
  <c r="F233" i="16"/>
  <c r="F224" i="16"/>
  <c r="E257" i="16"/>
  <c r="E44" i="12"/>
  <c r="E106" i="11"/>
  <c r="E286" i="11"/>
  <c r="E100" i="11"/>
  <c r="F61" i="9"/>
  <c r="F109" i="16"/>
  <c r="E261" i="16"/>
  <c r="E134" i="17"/>
  <c r="E158" i="11"/>
  <c r="E286" i="9"/>
  <c r="E210" i="9"/>
  <c r="E58" i="11"/>
  <c r="E152" i="12"/>
  <c r="F250" i="17"/>
  <c r="F29" i="17"/>
  <c r="F88" i="17"/>
  <c r="F188" i="16"/>
  <c r="F190" i="9"/>
  <c r="F121" i="9"/>
  <c r="E118" i="12"/>
  <c r="F218" i="9"/>
  <c r="E20" i="11"/>
  <c r="F63" i="17"/>
  <c r="E86" i="17"/>
  <c r="F164" i="9"/>
  <c r="F22" i="9"/>
  <c r="E31" i="9"/>
  <c r="E220" i="9"/>
  <c r="E252" i="16"/>
  <c r="F122" i="9"/>
  <c r="F167" i="16"/>
  <c r="E97" i="12"/>
  <c r="F254" i="12"/>
  <c r="F34" i="11"/>
  <c r="F183" i="11"/>
  <c r="E223" i="9"/>
  <c r="F112" i="16"/>
  <c r="E284" i="12"/>
  <c r="F135" i="9"/>
  <c r="E269" i="16"/>
  <c r="E148" i="9"/>
  <c r="F274" i="17"/>
  <c r="E219" i="12"/>
  <c r="F56" i="11"/>
  <c r="F26" i="12"/>
  <c r="F14" i="12"/>
  <c r="F168" i="11"/>
  <c r="E114" i="12"/>
  <c r="E137" i="11"/>
  <c r="E13" i="12"/>
  <c r="F201" i="11"/>
  <c r="F78" i="12"/>
  <c r="F275" i="9"/>
  <c r="F171" i="9"/>
  <c r="F215" i="16"/>
  <c r="E198" i="11"/>
  <c r="F215" i="9"/>
  <c r="E78" i="9"/>
  <c r="F245" i="17"/>
  <c r="E22" i="17"/>
  <c r="E173" i="9"/>
  <c r="F233" i="12"/>
  <c r="F268" i="9"/>
  <c r="F158" i="9"/>
  <c r="F272" i="12"/>
  <c r="F41" i="11"/>
  <c r="F150" i="12"/>
  <c r="F279" i="9"/>
  <c r="E244" i="16"/>
  <c r="E293" i="12"/>
  <c r="E296" i="16"/>
  <c r="F229" i="11"/>
  <c r="F253" i="17"/>
  <c r="F295" i="12"/>
  <c r="E142" i="12"/>
  <c r="F252" i="9"/>
  <c r="E96" i="11"/>
  <c r="E197" i="12"/>
  <c r="E193" i="17"/>
  <c r="F39" i="12"/>
  <c r="F202" i="12"/>
  <c r="F242" i="9"/>
  <c r="E201" i="17"/>
  <c r="F281" i="9"/>
  <c r="F167" i="9"/>
  <c r="E229" i="17"/>
  <c r="E99" i="12"/>
  <c r="E261" i="11"/>
  <c r="E136" i="16"/>
  <c r="F39" i="9"/>
  <c r="E184" i="12"/>
  <c r="F18" i="17"/>
  <c r="F179" i="17"/>
  <c r="F60" i="17"/>
  <c r="F23" i="16"/>
  <c r="F68" i="17"/>
  <c r="E110" i="17"/>
  <c r="F282" i="16"/>
  <c r="F147" i="16"/>
  <c r="F55" i="16"/>
  <c r="E28" i="16"/>
  <c r="E86" i="16"/>
  <c r="F243" i="17"/>
  <c r="E144" i="17"/>
  <c r="F86" i="16"/>
  <c r="E151" i="16"/>
  <c r="E251" i="16"/>
  <c r="E291" i="16"/>
  <c r="F91" i="16"/>
  <c r="F76" i="16"/>
  <c r="E243" i="16"/>
  <c r="E204" i="16"/>
  <c r="F264" i="11"/>
  <c r="E133" i="17"/>
  <c r="E135" i="12"/>
  <c r="F89" i="11"/>
  <c r="E264" i="11"/>
  <c r="F160" i="17"/>
  <c r="F268" i="17"/>
  <c r="F261" i="12"/>
  <c r="E69" i="17"/>
  <c r="F256" i="12"/>
  <c r="E161" i="12"/>
  <c r="F197" i="11"/>
  <c r="E178" i="16"/>
  <c r="E47" i="16"/>
  <c r="E243" i="17"/>
  <c r="F155" i="16"/>
  <c r="F41" i="16"/>
  <c r="E88" i="12"/>
  <c r="E25" i="17"/>
  <c r="F266" i="12"/>
  <c r="F246" i="12"/>
  <c r="F209" i="12"/>
  <c r="E136" i="12"/>
  <c r="E84" i="12"/>
  <c r="F139" i="12"/>
  <c r="E127" i="9"/>
  <c r="E179" i="9"/>
  <c r="E40" i="11"/>
  <c r="E250" i="16"/>
  <c r="E90" i="17"/>
  <c r="F62" i="16"/>
  <c r="E219" i="16"/>
  <c r="E44" i="17"/>
  <c r="F84" i="12"/>
  <c r="F140" i="11"/>
  <c r="E274" i="11"/>
  <c r="F263" i="12"/>
  <c r="F148" i="12"/>
  <c r="E279" i="12"/>
  <c r="F60" i="11"/>
  <c r="E14" i="11"/>
  <c r="F181" i="11"/>
  <c r="E99" i="17"/>
  <c r="F83" i="17"/>
  <c r="E103" i="12"/>
  <c r="F216" i="12"/>
  <c r="E291" i="12"/>
  <c r="F77" i="17"/>
  <c r="E146" i="17"/>
  <c r="F183" i="12"/>
  <c r="F147" i="12"/>
  <c r="E11" i="11"/>
  <c r="E226" i="9"/>
  <c r="F230" i="9"/>
  <c r="F227" i="11"/>
  <c r="F282" i="9"/>
  <c r="E96" i="9"/>
  <c r="E138" i="12"/>
  <c r="F269" i="11"/>
  <c r="E16" i="12"/>
  <c r="E228" i="12"/>
  <c r="E193" i="12"/>
  <c r="F195" i="11"/>
  <c r="E42" i="9"/>
  <c r="E234" i="9"/>
  <c r="E119" i="11"/>
  <c r="E40" i="17"/>
  <c r="E273" i="16"/>
  <c r="E163" i="17"/>
  <c r="F206" i="12"/>
  <c r="F46" i="17"/>
  <c r="E147" i="12"/>
  <c r="E99" i="11"/>
  <c r="E121" i="12"/>
  <c r="F81" i="9"/>
  <c r="E84" i="9"/>
  <c r="E142" i="16"/>
  <c r="F17" i="16"/>
  <c r="F256" i="17"/>
  <c r="F101" i="9"/>
  <c r="E95" i="11"/>
  <c r="F59" i="17"/>
  <c r="F253" i="16"/>
  <c r="F188" i="17"/>
  <c r="F244" i="17"/>
  <c r="F204" i="17"/>
  <c r="F38" i="12"/>
  <c r="E244" i="12"/>
  <c r="E124" i="9"/>
  <c r="F178" i="11"/>
  <c r="F151" i="16"/>
  <c r="E260" i="11"/>
  <c r="F112" i="9"/>
  <c r="E73" i="12"/>
  <c r="F256" i="16"/>
  <c r="E29" i="17"/>
  <c r="E235" i="11"/>
  <c r="F142" i="16"/>
  <c r="F209" i="17"/>
  <c r="E111" i="11"/>
  <c r="F206" i="11"/>
  <c r="E235" i="9"/>
  <c r="E132" i="16"/>
  <c r="E202" i="11"/>
  <c r="E11" i="17"/>
  <c r="F77" i="12"/>
  <c r="E125" i="12"/>
  <c r="E34" i="12"/>
  <c r="F249" i="11"/>
  <c r="E207" i="9"/>
  <c r="E147" i="9"/>
  <c r="F114" i="11"/>
  <c r="F34" i="16"/>
  <c r="E53" i="16"/>
  <c r="E194" i="11"/>
  <c r="F292" i="11"/>
  <c r="F171" i="12"/>
  <c r="F123" i="11"/>
  <c r="E129" i="11"/>
  <c r="F293" i="9"/>
  <c r="E295" i="9"/>
  <c r="E269" i="9"/>
  <c r="E115" i="9"/>
  <c r="F209" i="9"/>
  <c r="F117" i="16"/>
  <c r="E154" i="17"/>
  <c r="F203" i="16"/>
  <c r="E67" i="12"/>
  <c r="F192" i="17"/>
  <c r="F237" i="17"/>
  <c r="E83" i="12"/>
  <c r="F42" i="11"/>
  <c r="E85" i="12"/>
  <c r="F141" i="9"/>
  <c r="E159" i="9"/>
  <c r="E93" i="9"/>
  <c r="E268" i="12"/>
  <c r="F46" i="16"/>
  <c r="E195" i="16"/>
  <c r="E259" i="11"/>
  <c r="F175" i="17"/>
  <c r="E33" i="16"/>
  <c r="E39" i="9"/>
  <c r="E240" i="9"/>
  <c r="E135" i="9"/>
  <c r="E277" i="17"/>
  <c r="E43" i="17"/>
  <c r="E182" i="12"/>
  <c r="E69" i="9"/>
  <c r="F93" i="11"/>
  <c r="E205" i="9"/>
  <c r="F138" i="16"/>
  <c r="F180" i="17"/>
  <c r="F217" i="17"/>
  <c r="E59" i="12"/>
  <c r="F165" i="9"/>
  <c r="F75" i="9"/>
  <c r="E260" i="12"/>
  <c r="F195" i="17"/>
  <c r="F139" i="16"/>
  <c r="F225" i="12"/>
  <c r="E264" i="17"/>
  <c r="F237" i="9"/>
  <c r="F132" i="16"/>
  <c r="E162" i="11"/>
  <c r="E281" i="9"/>
  <c r="E41" i="9"/>
  <c r="E76" i="9"/>
  <c r="E168" i="9"/>
  <c r="E86" i="12"/>
  <c r="F27" i="9"/>
  <c r="F273" i="12"/>
  <c r="E248" i="11"/>
  <c r="E72" i="9"/>
  <c r="F126" i="11"/>
  <c r="E265" i="9"/>
  <c r="F293" i="16"/>
  <c r="E248" i="9"/>
  <c r="E118" i="17"/>
  <c r="E14" i="9"/>
  <c r="E61" i="11"/>
  <c r="E251" i="9"/>
  <c r="E247" i="17"/>
  <c r="F238" i="9"/>
  <c r="E113" i="12"/>
  <c r="E43" i="12"/>
  <c r="F70" i="11"/>
  <c r="E135" i="17"/>
  <c r="E225" i="17"/>
  <c r="F143" i="11"/>
  <c r="F114" i="9"/>
  <c r="F121" i="16"/>
  <c r="F152" i="17"/>
  <c r="F167" i="12"/>
  <c r="E180" i="12"/>
  <c r="F167" i="11"/>
  <c r="F82" i="11"/>
  <c r="E140" i="16"/>
  <c r="E242" i="9"/>
  <c r="E282" i="11"/>
  <c r="E16" i="11"/>
  <c r="F135" i="16"/>
  <c r="F169" i="11"/>
  <c r="F117" i="17"/>
  <c r="E277" i="11"/>
  <c r="F70" i="9"/>
  <c r="E130" i="16"/>
  <c r="F134" i="16"/>
  <c r="F289" i="12"/>
  <c r="E235" i="16"/>
  <c r="F122" i="11"/>
  <c r="E207" i="11"/>
  <c r="E100" i="9"/>
  <c r="F105" i="17"/>
  <c r="F250" i="12"/>
  <c r="E89" i="11"/>
  <c r="F86" i="11"/>
  <c r="F251" i="16"/>
  <c r="E153" i="11"/>
  <c r="F124" i="16"/>
  <c r="F276" i="12"/>
  <c r="E254" i="12"/>
  <c r="E12" i="11"/>
  <c r="F288" i="12"/>
  <c r="F236" i="17"/>
  <c r="E34" i="11"/>
  <c r="E219" i="9"/>
  <c r="F53" i="16"/>
  <c r="E18" i="11"/>
  <c r="E93" i="16"/>
  <c r="E171" i="17"/>
  <c r="F222" i="17"/>
  <c r="F266" i="16"/>
  <c r="E56" i="16"/>
  <c r="F237" i="16"/>
  <c r="F232" i="17"/>
  <c r="E267" i="17"/>
  <c r="E22" i="16"/>
  <c r="E154" i="16"/>
  <c r="F216" i="17"/>
  <c r="E143" i="16"/>
  <c r="E101" i="17"/>
  <c r="F194" i="17"/>
  <c r="E120" i="17"/>
  <c r="E181" i="17"/>
  <c r="E283" i="11"/>
  <c r="E163" i="11"/>
  <c r="F121" i="12"/>
  <c r="F282" i="12"/>
  <c r="E222" i="16"/>
  <c r="F275" i="16"/>
  <c r="E173" i="16"/>
  <c r="F152" i="16"/>
  <c r="E181" i="11"/>
  <c r="E152" i="17"/>
  <c r="E200" i="12"/>
  <c r="F102" i="9"/>
  <c r="F112" i="12"/>
  <c r="F162" i="16"/>
  <c r="E181" i="16"/>
  <c r="F218" i="16"/>
  <c r="E145" i="16"/>
  <c r="F226" i="17"/>
  <c r="F280" i="17"/>
  <c r="E276" i="16"/>
  <c r="F199" i="16"/>
  <c r="F137" i="17"/>
  <c r="E188" i="12"/>
  <c r="E245" i="11"/>
  <c r="F223" i="12"/>
  <c r="F9" i="11"/>
  <c r="F28" i="12"/>
  <c r="F238" i="12"/>
  <c r="F139" i="9"/>
  <c r="E152" i="9"/>
  <c r="F245" i="9"/>
  <c r="E29" i="9"/>
  <c r="F234" i="16"/>
  <c r="F49" i="16"/>
  <c r="E139" i="16"/>
  <c r="E270" i="16"/>
  <c r="F132" i="17"/>
  <c r="F266" i="17"/>
  <c r="F184" i="16"/>
  <c r="F174" i="17"/>
  <c r="F272" i="17"/>
  <c r="F93" i="17"/>
  <c r="E194" i="9"/>
  <c r="E104" i="11"/>
  <c r="F64" i="11"/>
  <c r="E193" i="9"/>
  <c r="F102" i="16"/>
  <c r="F127" i="9"/>
  <c r="F73" i="16"/>
  <c r="F271" i="12"/>
  <c r="F204" i="12"/>
  <c r="F51" i="17"/>
  <c r="F164" i="17"/>
  <c r="F204" i="16"/>
  <c r="F287" i="16"/>
  <c r="F53" i="12"/>
  <c r="E119" i="12"/>
  <c r="F89" i="17"/>
  <c r="E69" i="12"/>
  <c r="F186" i="11"/>
  <c r="F127" i="12"/>
  <c r="E247" i="9"/>
  <c r="E282" i="12"/>
  <c r="E234" i="12"/>
  <c r="F37" i="11"/>
  <c r="E33" i="12"/>
  <c r="E66" i="12"/>
  <c r="F216" i="11"/>
  <c r="E105" i="9"/>
  <c r="F67" i="9"/>
  <c r="F107" i="9"/>
  <c r="E130" i="11"/>
  <c r="F197" i="16"/>
  <c r="E30" i="16"/>
  <c r="F214" i="17"/>
  <c r="F217" i="16"/>
  <c r="F255" i="12"/>
  <c r="F194" i="12"/>
  <c r="E209" i="11"/>
  <c r="E171" i="12"/>
  <c r="E80" i="9"/>
  <c r="E32" i="9"/>
  <c r="F142" i="11"/>
  <c r="F247" i="9"/>
  <c r="F16" i="16"/>
  <c r="E60" i="17"/>
  <c r="F148" i="16"/>
  <c r="E246" i="12"/>
  <c r="F124" i="17"/>
  <c r="E42" i="16"/>
  <c r="F192" i="12"/>
  <c r="F236" i="16"/>
  <c r="F68" i="12"/>
  <c r="E200" i="16"/>
  <c r="F279" i="11"/>
  <c r="F125" i="11"/>
  <c r="E183" i="9"/>
  <c r="E195" i="11"/>
  <c r="E110" i="9"/>
  <c r="E255" i="9"/>
  <c r="F60" i="12"/>
  <c r="E34" i="9"/>
  <c r="F194" i="16"/>
  <c r="E183" i="17"/>
  <c r="F159" i="12"/>
  <c r="E140" i="9"/>
  <c r="F231" i="16"/>
  <c r="E42" i="17"/>
  <c r="F257" i="16"/>
  <c r="F126" i="12"/>
  <c r="E15" i="12"/>
  <c r="F135" i="11"/>
  <c r="F49" i="11"/>
  <c r="E238" i="9"/>
  <c r="F258" i="12"/>
  <c r="F267" i="17"/>
  <c r="F96" i="16"/>
  <c r="F155" i="12"/>
  <c r="E258" i="11"/>
  <c r="E131" i="11"/>
  <c r="F123" i="12"/>
  <c r="E126" i="12"/>
  <c r="F53" i="9"/>
  <c r="F30" i="9"/>
  <c r="E164" i="9"/>
  <c r="F62" i="17"/>
  <c r="E280" i="12"/>
  <c r="F225" i="11"/>
  <c r="F181" i="12"/>
  <c r="E229" i="11"/>
  <c r="F209" i="16"/>
  <c r="E113" i="9"/>
  <c r="E88" i="9"/>
  <c r="E228" i="9"/>
  <c r="E285" i="9"/>
  <c r="E115" i="17"/>
  <c r="E289" i="17"/>
  <c r="F140" i="12"/>
  <c r="F248" i="9"/>
  <c r="F186" i="12"/>
  <c r="E225" i="12"/>
  <c r="F67" i="11"/>
  <c r="F257" i="9"/>
  <c r="F54" i="9"/>
  <c r="E189" i="12"/>
  <c r="E221" i="16"/>
  <c r="E71" i="12"/>
  <c r="F251" i="11"/>
  <c r="F33" i="11"/>
  <c r="F195" i="9"/>
  <c r="E51" i="11"/>
  <c r="F130" i="16"/>
  <c r="E213" i="16"/>
  <c r="E174" i="11"/>
  <c r="F173" i="12"/>
  <c r="E284" i="11"/>
  <c r="E54" i="9"/>
  <c r="E175" i="9"/>
  <c r="E18" i="12"/>
  <c r="F283" i="9"/>
  <c r="E299" i="11"/>
  <c r="E55" i="12"/>
  <c r="E278" i="17"/>
  <c r="E37" i="17"/>
  <c r="E151" i="9"/>
  <c r="E176" i="11"/>
  <c r="E31" i="11"/>
  <c r="E83" i="9"/>
  <c r="F61" i="12"/>
  <c r="F151" i="12"/>
  <c r="F175" i="11"/>
  <c r="F79" i="17"/>
  <c r="F58" i="12"/>
  <c r="E137" i="9"/>
  <c r="F161" i="11"/>
  <c r="F38" i="9"/>
  <c r="E270" i="9"/>
  <c r="F14" i="16"/>
  <c r="F196" i="9"/>
  <c r="E291" i="9"/>
  <c r="E134" i="16"/>
  <c r="E78" i="17"/>
  <c r="F149" i="9"/>
  <c r="E87" i="16"/>
  <c r="E22" i="9"/>
  <c r="F99" i="9"/>
  <c r="E151" i="17"/>
  <c r="E216" i="17"/>
  <c r="E122" i="12"/>
  <c r="E10" i="11"/>
  <c r="F31" i="9"/>
  <c r="E24" i="9"/>
  <c r="E202" i="16"/>
  <c r="F128" i="12"/>
  <c r="E200" i="17"/>
  <c r="F60" i="9"/>
  <c r="F139" i="11"/>
  <c r="E151" i="11"/>
  <c r="F87" i="16"/>
  <c r="E114" i="9"/>
  <c r="E204" i="11"/>
  <c r="E32" i="16"/>
  <c r="E36" i="17"/>
  <c r="F265" i="17"/>
  <c r="E292" i="9"/>
  <c r="E81" i="17"/>
  <c r="F108" i="11"/>
  <c r="F15" i="12"/>
  <c r="E288" i="11"/>
  <c r="F269" i="17"/>
  <c r="F224" i="11"/>
  <c r="F294" i="11"/>
  <c r="F148" i="11"/>
  <c r="E94" i="12"/>
  <c r="F80" i="17"/>
  <c r="E147" i="16"/>
  <c r="E87" i="12"/>
  <c r="F234" i="9"/>
  <c r="E36" i="12"/>
  <c r="F92" i="16"/>
  <c r="F40" i="9"/>
  <c r="F294" i="12"/>
  <c r="F136" i="16"/>
  <c r="E134" i="12"/>
  <c r="E288" i="12"/>
  <c r="E181" i="12"/>
  <c r="E20" i="17"/>
  <c r="F178" i="9"/>
  <c r="E36" i="9"/>
  <c r="F104" i="16"/>
  <c r="E278" i="16"/>
  <c r="E102" i="16"/>
  <c r="F121" i="17"/>
  <c r="F276" i="16"/>
  <c r="E230" i="17"/>
  <c r="E26" i="16"/>
  <c r="F127" i="16"/>
  <c r="E297" i="16"/>
  <c r="F249" i="17"/>
  <c r="F221" i="16"/>
  <c r="E185" i="17"/>
  <c r="E156" i="16"/>
  <c r="E76" i="16"/>
  <c r="F97" i="12"/>
  <c r="F278" i="12"/>
  <c r="F205" i="16"/>
  <c r="E56" i="17"/>
  <c r="F168" i="12"/>
  <c r="F128" i="16"/>
  <c r="F136" i="11"/>
  <c r="F294" i="16"/>
  <c r="F93" i="16"/>
  <c r="E66" i="16"/>
  <c r="F248" i="12"/>
  <c r="E224" i="17"/>
  <c r="F248" i="16"/>
  <c r="E242" i="11"/>
  <c r="E94" i="11"/>
  <c r="F162" i="9"/>
  <c r="F138" i="9"/>
  <c r="E60" i="11"/>
  <c r="E180" i="9"/>
  <c r="E262" i="12"/>
  <c r="E226" i="16"/>
  <c r="F211" i="16"/>
  <c r="E114" i="17"/>
  <c r="E191" i="16"/>
  <c r="F191" i="17"/>
  <c r="E229" i="16"/>
  <c r="F288" i="11"/>
  <c r="F276" i="11"/>
  <c r="E168" i="17"/>
  <c r="E42" i="12"/>
  <c r="E73" i="9"/>
  <c r="F90" i="12"/>
  <c r="F232" i="9"/>
  <c r="E71" i="17"/>
  <c r="F193" i="17"/>
  <c r="F247" i="12"/>
  <c r="E238" i="17"/>
  <c r="E92" i="17"/>
  <c r="E131" i="16"/>
  <c r="F167" i="17"/>
  <c r="E153" i="17"/>
  <c r="E249" i="11"/>
  <c r="E253" i="12"/>
  <c r="E160" i="17"/>
  <c r="E35" i="11"/>
  <c r="F300" i="9"/>
  <c r="F90" i="11"/>
  <c r="F46" i="11"/>
  <c r="E62" i="12"/>
  <c r="F144" i="12"/>
  <c r="E52" i="9"/>
  <c r="F45" i="11"/>
  <c r="F17" i="9"/>
  <c r="E197" i="16"/>
  <c r="F182" i="17"/>
  <c r="F300" i="17"/>
  <c r="E159" i="12"/>
  <c r="F216" i="9"/>
  <c r="F274" i="9"/>
  <c r="F44" i="9"/>
  <c r="F140" i="9"/>
  <c r="E184" i="16"/>
  <c r="E273" i="11"/>
  <c r="F116" i="11"/>
  <c r="F106" i="11"/>
  <c r="E256" i="16"/>
  <c r="F228" i="17"/>
  <c r="F36" i="12"/>
  <c r="E129" i="16"/>
  <c r="E121" i="16"/>
  <c r="E160" i="12"/>
  <c r="E23" i="11"/>
  <c r="F66" i="12"/>
  <c r="F13" i="12"/>
  <c r="E294" i="16"/>
  <c r="F157" i="11"/>
  <c r="F166" i="17"/>
  <c r="E257" i="9"/>
  <c r="F154" i="17"/>
  <c r="F115" i="12"/>
  <c r="F188" i="11"/>
  <c r="F176" i="11"/>
  <c r="E20" i="9"/>
  <c r="E11" i="16"/>
  <c r="E12" i="17"/>
  <c r="F43" i="17"/>
  <c r="F101" i="17"/>
  <c r="E258" i="16"/>
  <c r="E85" i="16"/>
  <c r="F134" i="17"/>
  <c r="F276" i="17"/>
  <c r="E211" i="17"/>
  <c r="E182" i="16"/>
  <c r="E68" i="17"/>
  <c r="E13" i="11"/>
  <c r="F297" i="17"/>
  <c r="F185" i="12"/>
  <c r="E233" i="17"/>
  <c r="F106" i="16"/>
  <c r="F113" i="17"/>
  <c r="E232" i="16"/>
  <c r="E188" i="16"/>
  <c r="E75" i="17"/>
  <c r="E197" i="17"/>
  <c r="E28" i="12"/>
  <c r="E299" i="17"/>
  <c r="E46" i="17"/>
  <c r="F86" i="12"/>
  <c r="F157" i="12"/>
  <c r="F10" i="16"/>
  <c r="F22" i="12"/>
  <c r="F97" i="9"/>
  <c r="F177" i="12"/>
  <c r="F293" i="12"/>
  <c r="F100" i="11"/>
  <c r="E201" i="12"/>
  <c r="E176" i="9"/>
  <c r="F61" i="16"/>
  <c r="F210" i="16"/>
  <c r="E72" i="17"/>
  <c r="F192" i="11"/>
  <c r="F152" i="12"/>
  <c r="E17" i="16"/>
  <c r="E185" i="9"/>
  <c r="F151" i="11"/>
  <c r="F191" i="12"/>
  <c r="F241" i="11"/>
  <c r="F110" i="11"/>
  <c r="F211" i="17"/>
  <c r="E275" i="17"/>
  <c r="F294" i="17"/>
  <c r="E56" i="12"/>
  <c r="F34" i="17"/>
  <c r="F56" i="16"/>
  <c r="E48" i="16"/>
  <c r="F75" i="12"/>
  <c r="F64" i="17"/>
  <c r="E170" i="17"/>
  <c r="E205" i="17"/>
  <c r="F263" i="16"/>
  <c r="F111" i="16"/>
  <c r="F63" i="9"/>
  <c r="F98" i="17"/>
  <c r="E292" i="17"/>
  <c r="E27" i="16"/>
  <c r="E69" i="16"/>
  <c r="F47" i="16"/>
  <c r="F22" i="17"/>
  <c r="F175" i="16"/>
  <c r="E241" i="17"/>
  <c r="F262" i="12"/>
  <c r="E60" i="16"/>
  <c r="E168" i="12"/>
  <c r="F159" i="16"/>
  <c r="E290" i="9"/>
  <c r="F38" i="16"/>
  <c r="F22" i="16"/>
  <c r="E294" i="17"/>
  <c r="E110" i="16"/>
  <c r="F35" i="16"/>
  <c r="F273" i="16"/>
  <c r="E84" i="17"/>
  <c r="E215" i="16"/>
  <c r="E109" i="11"/>
  <c r="E91" i="12"/>
  <c r="F212" i="17"/>
  <c r="E268" i="17"/>
  <c r="F239" i="17"/>
  <c r="E52" i="17"/>
  <c r="F239" i="12"/>
  <c r="F70" i="12"/>
  <c r="E184" i="17"/>
  <c r="E161" i="16"/>
  <c r="E149" i="11"/>
  <c r="E45" i="9"/>
  <c r="E186" i="12"/>
  <c r="F245" i="11"/>
  <c r="E262" i="9"/>
  <c r="F131" i="9"/>
  <c r="F52" i="17"/>
  <c r="E186" i="16"/>
  <c r="E125" i="17"/>
  <c r="F95" i="12"/>
  <c r="E171" i="16"/>
  <c r="F150" i="17"/>
  <c r="E217" i="12"/>
  <c r="F221" i="11"/>
  <c r="F44" i="11"/>
  <c r="F18" i="11"/>
  <c r="F210" i="9"/>
  <c r="E178" i="9"/>
  <c r="F58" i="17"/>
  <c r="E102" i="17"/>
  <c r="F12" i="17"/>
  <c r="E235" i="17"/>
  <c r="F30" i="17"/>
  <c r="E63" i="17"/>
  <c r="E109" i="17"/>
  <c r="F224" i="12"/>
  <c r="F187" i="16"/>
  <c r="E164" i="17"/>
  <c r="F70" i="16"/>
  <c r="E77" i="16"/>
  <c r="F186" i="16"/>
  <c r="F229" i="16"/>
  <c r="F154" i="16"/>
  <c r="F123" i="17"/>
  <c r="F37" i="16"/>
  <c r="F113" i="16"/>
  <c r="E158" i="17"/>
  <c r="F174" i="11"/>
  <c r="F156" i="9"/>
  <c r="F202" i="16"/>
  <c r="E141" i="16"/>
  <c r="E199" i="16"/>
  <c r="E234" i="11"/>
  <c r="E217" i="17"/>
  <c r="F70" i="17"/>
  <c r="E261" i="12"/>
  <c r="F242" i="16"/>
  <c r="E174" i="16"/>
  <c r="E295" i="12"/>
  <c r="F288" i="17"/>
  <c r="E27" i="12"/>
  <c r="F137" i="9"/>
  <c r="E87" i="17"/>
  <c r="F231" i="11"/>
  <c r="E205" i="11"/>
  <c r="F89" i="9"/>
  <c r="E238" i="16"/>
  <c r="F24" i="17"/>
  <c r="E97" i="17"/>
  <c r="F37" i="12"/>
  <c r="F11" i="12"/>
  <c r="E40" i="9"/>
  <c r="E80" i="16"/>
  <c r="F29" i="12"/>
  <c r="F292" i="12"/>
  <c r="E61" i="16"/>
  <c r="F45" i="16"/>
  <c r="F102" i="11"/>
  <c r="E27" i="11"/>
  <c r="F69" i="9"/>
  <c r="E187" i="9"/>
  <c r="E264" i="9"/>
  <c r="E277" i="9"/>
  <c r="E226" i="12"/>
  <c r="E118" i="11"/>
  <c r="E288" i="9"/>
  <c r="F74" i="12"/>
  <c r="F278" i="16"/>
  <c r="F250" i="16"/>
  <c r="E137" i="17"/>
  <c r="F44" i="12"/>
  <c r="E213" i="9"/>
  <c r="F286" i="11"/>
  <c r="E24" i="11"/>
  <c r="F133" i="11"/>
  <c r="E13" i="9"/>
  <c r="E34" i="17"/>
  <c r="F122" i="17"/>
  <c r="E90" i="9"/>
  <c r="F292" i="9"/>
  <c r="E242" i="17"/>
  <c r="E285" i="16"/>
  <c r="F111" i="12"/>
  <c r="E77" i="11"/>
  <c r="E240" i="17"/>
  <c r="F31" i="11"/>
  <c r="E88" i="17"/>
  <c r="E150" i="16"/>
  <c r="F271" i="11"/>
  <c r="E139" i="11"/>
  <c r="F226" i="11"/>
  <c r="E219" i="17"/>
  <c r="E255" i="12"/>
  <c r="E137" i="12"/>
  <c r="E249" i="9"/>
  <c r="E98" i="11"/>
  <c r="E202" i="12"/>
  <c r="F238" i="16"/>
  <c r="F255" i="17"/>
  <c r="F232" i="11"/>
  <c r="E294" i="12"/>
  <c r="E205" i="12"/>
  <c r="F120" i="9"/>
  <c r="F82" i="12"/>
  <c r="E142" i="11"/>
  <c r="E82" i="17"/>
  <c r="F103" i="17"/>
  <c r="E201" i="16"/>
  <c r="F79" i="12"/>
  <c r="E159" i="17"/>
  <c r="E61" i="12"/>
  <c r="E297" i="9"/>
  <c r="F239" i="9"/>
  <c r="F30" i="16"/>
  <c r="F105" i="12"/>
  <c r="E251" i="12"/>
  <c r="E154" i="11"/>
  <c r="F137" i="16"/>
  <c r="F37" i="17"/>
  <c r="E207" i="17"/>
  <c r="F12" i="12"/>
  <c r="F14" i="9"/>
  <c r="E172" i="9"/>
  <c r="E287" i="9"/>
  <c r="F154" i="11"/>
  <c r="E159" i="16"/>
  <c r="E75" i="12"/>
  <c r="E36" i="16"/>
  <c r="F153" i="11"/>
  <c r="F158" i="11"/>
  <c r="E172" i="11"/>
  <c r="E117" i="16"/>
  <c r="F238" i="17"/>
  <c r="F9" i="12"/>
  <c r="E95" i="12"/>
  <c r="E173" i="11"/>
  <c r="E21" i="12"/>
  <c r="F270" i="16"/>
  <c r="F189" i="17"/>
  <c r="F116" i="16"/>
  <c r="F57" i="16"/>
  <c r="E122" i="16"/>
  <c r="F39" i="17"/>
  <c r="F144" i="16"/>
  <c r="E288" i="17"/>
  <c r="E182" i="17"/>
  <c r="F195" i="12"/>
  <c r="E18" i="16"/>
  <c r="E259" i="17"/>
  <c r="E189" i="17"/>
  <c r="E117" i="17"/>
  <c r="F129" i="12"/>
  <c r="F181" i="16"/>
  <c r="E190" i="11"/>
  <c r="F48" i="17"/>
  <c r="F94" i="17"/>
  <c r="F135" i="12"/>
  <c r="F264" i="17"/>
  <c r="E218" i="12"/>
  <c r="F28" i="11"/>
  <c r="F130" i="11"/>
  <c r="E171" i="9"/>
  <c r="E232" i="9"/>
  <c r="E30" i="12"/>
  <c r="E178" i="17"/>
  <c r="E99" i="16"/>
  <c r="F177" i="17"/>
  <c r="E227" i="17"/>
  <c r="F144" i="11"/>
  <c r="F212" i="16"/>
  <c r="E144" i="12"/>
  <c r="F19" i="11"/>
  <c r="F224" i="9"/>
  <c r="E239" i="9"/>
  <c r="F179" i="16"/>
  <c r="F155" i="9"/>
  <c r="F13" i="17"/>
  <c r="F87" i="12"/>
  <c r="F201" i="9"/>
  <c r="E141" i="9"/>
  <c r="E293" i="11"/>
  <c r="E298" i="11"/>
  <c r="E233" i="11"/>
  <c r="F111" i="11"/>
  <c r="E67" i="11"/>
  <c r="E111" i="12"/>
  <c r="E298" i="12"/>
  <c r="F297" i="11"/>
  <c r="E43" i="16"/>
  <c r="F204" i="11"/>
  <c r="F219" i="12"/>
  <c r="F23" i="11"/>
  <c r="E139" i="9"/>
  <c r="E196" i="16"/>
  <c r="F228" i="11"/>
  <c r="F78" i="9"/>
  <c r="F18" i="9"/>
  <c r="F107" i="17"/>
  <c r="E35" i="17"/>
  <c r="F261" i="17"/>
  <c r="E279" i="17"/>
  <c r="E292" i="11"/>
  <c r="F271" i="9"/>
  <c r="F206" i="17"/>
  <c r="E58" i="9"/>
  <c r="E221" i="9"/>
  <c r="E51" i="9"/>
  <c r="E264" i="12"/>
  <c r="E231" i="12"/>
  <c r="F197" i="17"/>
  <c r="F184" i="11"/>
  <c r="F82" i="17"/>
  <c r="F157" i="17"/>
  <c r="E208" i="16"/>
  <c r="E93" i="12"/>
  <c r="E280" i="11"/>
  <c r="E242" i="12"/>
  <c r="E33" i="9"/>
  <c r="F172" i="17"/>
  <c r="E41" i="16"/>
  <c r="F240" i="16"/>
  <c r="F12" i="11"/>
  <c r="E50" i="17"/>
  <c r="E294" i="9"/>
  <c r="E60" i="9"/>
  <c r="F94" i="11"/>
  <c r="E29" i="16"/>
  <c r="F131" i="12"/>
  <c r="F74" i="11"/>
  <c r="F173" i="11"/>
  <c r="E101" i="9"/>
  <c r="F265" i="11"/>
  <c r="E74" i="16"/>
  <c r="F36" i="17"/>
  <c r="F24" i="11"/>
  <c r="F54" i="12"/>
  <c r="F37" i="9"/>
  <c r="F87" i="11"/>
  <c r="F59" i="16"/>
  <c r="E111" i="17"/>
  <c r="F213" i="11"/>
  <c r="F277" i="11"/>
  <c r="E270" i="12"/>
  <c r="F249" i="12"/>
  <c r="F231" i="12"/>
  <c r="F193" i="16"/>
  <c r="F214" i="11"/>
  <c r="E217" i="11"/>
  <c r="E172" i="17"/>
  <c r="F275" i="12"/>
  <c r="F205" i="12"/>
  <c r="F92" i="17"/>
  <c r="F198" i="12"/>
  <c r="F277" i="12"/>
  <c r="E243" i="12"/>
  <c r="E279" i="9"/>
  <c r="F226" i="9"/>
  <c r="F155" i="17"/>
  <c r="F67" i="17"/>
  <c r="F107" i="16"/>
  <c r="F51" i="16"/>
  <c r="F166" i="16"/>
  <c r="F116" i="17"/>
  <c r="E272" i="17"/>
  <c r="F26" i="17"/>
  <c r="E72" i="12"/>
  <c r="F95" i="17"/>
  <c r="E281" i="17"/>
  <c r="F170" i="17"/>
  <c r="F11" i="17"/>
  <c r="E236" i="17"/>
  <c r="E15" i="16"/>
  <c r="E136" i="17"/>
  <c r="E113" i="17"/>
  <c r="F162" i="11"/>
  <c r="F163" i="17"/>
  <c r="F296" i="16"/>
  <c r="F100" i="12"/>
  <c r="F237" i="12"/>
  <c r="F232" i="12"/>
  <c r="E260" i="16"/>
  <c r="E50" i="9"/>
  <c r="E135" i="11"/>
  <c r="E190" i="9"/>
  <c r="F94" i="9"/>
  <c r="E224" i="9"/>
  <c r="F223" i="9"/>
  <c r="F231" i="17"/>
  <c r="F20" i="17"/>
  <c r="E79" i="16"/>
  <c r="F295" i="16"/>
  <c r="E295" i="16"/>
  <c r="E198" i="17"/>
  <c r="F56" i="17"/>
  <c r="E282" i="9"/>
  <c r="E222" i="12"/>
  <c r="F285" i="11"/>
  <c r="E37" i="12"/>
  <c r="E51" i="17"/>
  <c r="F85" i="12"/>
  <c r="F284" i="16"/>
  <c r="E245" i="16"/>
  <c r="E149" i="17"/>
  <c r="F29" i="16"/>
  <c r="F51" i="12"/>
  <c r="F222" i="9"/>
  <c r="F104" i="12"/>
  <c r="E285" i="12"/>
  <c r="E140" i="12"/>
  <c r="F115" i="9"/>
  <c r="F213" i="9"/>
  <c r="E259" i="12"/>
  <c r="F184" i="9"/>
  <c r="F95" i="11"/>
  <c r="E120" i="9"/>
  <c r="E138" i="17"/>
  <c r="F81" i="16"/>
  <c r="E251" i="11"/>
  <c r="E17" i="9"/>
  <c r="E145" i="9"/>
  <c r="E189" i="11"/>
  <c r="F221" i="9"/>
  <c r="F262" i="17"/>
  <c r="F57" i="12"/>
  <c r="F59" i="12"/>
  <c r="F205" i="11"/>
  <c r="F275" i="17"/>
  <c r="E90" i="16"/>
  <c r="F127" i="17"/>
  <c r="F54" i="17"/>
  <c r="E263" i="17"/>
  <c r="F206" i="9"/>
  <c r="E151" i="12"/>
  <c r="E111" i="9"/>
  <c r="F49" i="12"/>
  <c r="F77" i="11"/>
  <c r="F16" i="11"/>
  <c r="F259" i="12"/>
  <c r="E184" i="11"/>
  <c r="F143" i="17"/>
  <c r="E39" i="11"/>
  <c r="E63" i="11"/>
  <c r="E32" i="17"/>
  <c r="E230" i="16"/>
  <c r="F228" i="16"/>
  <c r="E274" i="17"/>
  <c r="E277" i="12"/>
  <c r="E162" i="12"/>
  <c r="F265" i="9"/>
  <c r="F281" i="11"/>
  <c r="F277" i="9"/>
  <c r="E30" i="11"/>
  <c r="F140" i="17"/>
  <c r="E288" i="16"/>
  <c r="F64" i="12"/>
  <c r="E81" i="16"/>
  <c r="E66" i="9"/>
  <c r="E48" i="9"/>
  <c r="F202" i="11"/>
  <c r="F272" i="11"/>
  <c r="F138" i="11"/>
  <c r="F229" i="12"/>
  <c r="E161" i="9"/>
  <c r="F189" i="9"/>
  <c r="F225" i="16"/>
  <c r="E86" i="9"/>
  <c r="E15" i="11"/>
  <c r="E36" i="11"/>
  <c r="E63" i="12"/>
  <c r="F257" i="11"/>
  <c r="F104" i="11"/>
  <c r="F35" i="11"/>
  <c r="F45" i="17"/>
  <c r="F84" i="17"/>
  <c r="E179" i="12"/>
  <c r="E162" i="9"/>
  <c r="E263" i="9"/>
  <c r="E116" i="9"/>
  <c r="F241" i="16"/>
  <c r="E39" i="16"/>
  <c r="E186" i="9"/>
  <c r="F198" i="17"/>
  <c r="E208" i="11"/>
  <c r="F36" i="9"/>
  <c r="F227" i="17"/>
  <c r="F187" i="9"/>
  <c r="F157" i="16"/>
  <c r="E198" i="16"/>
  <c r="E62" i="16"/>
  <c r="F75" i="16"/>
  <c r="E24" i="16"/>
  <c r="F44" i="17"/>
  <c r="F196" i="12"/>
  <c r="F230" i="12"/>
  <c r="E296" i="12"/>
  <c r="F277" i="17"/>
  <c r="F227" i="12"/>
  <c r="E127" i="17"/>
  <c r="F300" i="12"/>
  <c r="E274" i="16"/>
  <c r="E17" i="11"/>
  <c r="F180" i="16"/>
  <c r="F32" i="17"/>
  <c r="F287" i="12"/>
  <c r="F293" i="17"/>
  <c r="F21" i="11"/>
  <c r="E122" i="11"/>
  <c r="F146" i="16"/>
  <c r="F214" i="16"/>
  <c r="E239" i="16"/>
  <c r="E257" i="17"/>
  <c r="E121" i="9"/>
  <c r="E93" i="11"/>
  <c r="E55" i="9"/>
  <c r="E133" i="16"/>
  <c r="F212" i="11"/>
  <c r="F178" i="16"/>
  <c r="F286" i="17"/>
  <c r="E166" i="11"/>
  <c r="E233" i="12"/>
  <c r="F27" i="11"/>
  <c r="F146" i="11"/>
  <c r="E211" i="9"/>
  <c r="E9" i="9"/>
  <c r="E149" i="12"/>
  <c r="F106" i="9"/>
  <c r="F236" i="9"/>
  <c r="F129" i="9"/>
  <c r="E34" i="16"/>
  <c r="E231" i="16"/>
  <c r="F193" i="11"/>
  <c r="F217" i="12"/>
  <c r="E229" i="12"/>
  <c r="E90" i="11"/>
  <c r="F149" i="16"/>
  <c r="F108" i="16"/>
  <c r="F134" i="12"/>
  <c r="E101" i="12"/>
  <c r="E135" i="16"/>
  <c r="E295" i="11"/>
  <c r="E228" i="17"/>
  <c r="F181" i="9"/>
  <c r="E28" i="17"/>
  <c r="E100" i="16"/>
  <c r="F134" i="11"/>
  <c r="F28" i="17"/>
  <c r="E44" i="16"/>
  <c r="F117" i="11"/>
  <c r="E232" i="17"/>
  <c r="E292" i="12"/>
  <c r="F20" i="11"/>
  <c r="E88" i="11"/>
  <c r="E208" i="9"/>
  <c r="F100" i="16"/>
  <c r="E176" i="17"/>
  <c r="F52" i="11"/>
  <c r="E80" i="11"/>
  <c r="F131" i="17"/>
  <c r="E223" i="17"/>
  <c r="F77" i="16"/>
  <c r="E191" i="17"/>
  <c r="E300" i="11"/>
  <c r="E82" i="11"/>
  <c r="F48" i="9"/>
  <c r="F226" i="12"/>
  <c r="E223" i="11"/>
  <c r="F141" i="11"/>
  <c r="E145" i="12"/>
  <c r="F152" i="9"/>
  <c r="E89" i="16"/>
  <c r="E299" i="12"/>
  <c r="E103" i="11"/>
  <c r="E132" i="11"/>
  <c r="E252" i="17"/>
  <c r="E94" i="9"/>
  <c r="E72" i="11"/>
  <c r="F104" i="9"/>
  <c r="F163" i="16"/>
  <c r="F256" i="11"/>
  <c r="F289" i="17"/>
  <c r="E170" i="11"/>
  <c r="E110" i="12"/>
  <c r="E300" i="9"/>
  <c r="F22" i="11"/>
  <c r="F25" i="11"/>
  <c r="E23" i="9"/>
  <c r="E183" i="11"/>
  <c r="E165" i="9"/>
  <c r="E266" i="17"/>
  <c r="F244" i="11"/>
  <c r="F156" i="11"/>
  <c r="E231" i="11"/>
  <c r="F110" i="12"/>
  <c r="E148" i="16"/>
  <c r="E223" i="16"/>
  <c r="E19" i="9"/>
  <c r="F119" i="11"/>
  <c r="E9" i="11"/>
  <c r="F126" i="16"/>
  <c r="F300" i="16"/>
  <c r="F298" i="11"/>
  <c r="F116" i="9"/>
  <c r="F103" i="11"/>
  <c r="E45" i="17"/>
  <c r="F85" i="17"/>
  <c r="E221" i="11"/>
  <c r="F185" i="9"/>
  <c r="F137" i="11"/>
  <c r="E192" i="9"/>
  <c r="E162" i="16"/>
  <c r="F133" i="9"/>
  <c r="E63" i="9"/>
  <c r="F149" i="12"/>
  <c r="E62" i="11"/>
  <c r="E16" i="16"/>
  <c r="F84" i="11"/>
  <c r="F215" i="17"/>
  <c r="F12" i="9"/>
  <c r="E187" i="17"/>
  <c r="F64" i="9"/>
  <c r="E272" i="12"/>
  <c r="E201" i="11"/>
  <c r="F233" i="9"/>
  <c r="E236" i="9"/>
  <c r="F68" i="9"/>
  <c r="E52" i="16"/>
  <c r="E108" i="17"/>
  <c r="E171" i="11"/>
  <c r="E108" i="11"/>
  <c r="F24" i="9"/>
  <c r="E157" i="12"/>
  <c r="F16" i="12"/>
  <c r="E118" i="9"/>
  <c r="E27" i="9"/>
  <c r="E59" i="16"/>
  <c r="F99" i="12"/>
  <c r="E84" i="11"/>
  <c r="E236" i="12"/>
  <c r="F69" i="16"/>
  <c r="E215" i="17"/>
  <c r="F61" i="11"/>
  <c r="E240" i="12"/>
  <c r="E107" i="11"/>
  <c r="E106" i="12"/>
  <c r="E105" i="17"/>
  <c r="E57" i="16"/>
  <c r="E127" i="16"/>
  <c r="E236" i="16"/>
  <c r="E29" i="12"/>
  <c r="F166" i="12"/>
  <c r="E184" i="9"/>
  <c r="F244" i="12"/>
  <c r="E225" i="11"/>
  <c r="F290" i="12"/>
  <c r="E56" i="11"/>
  <c r="F247" i="16"/>
  <c r="E169" i="16"/>
  <c r="F49" i="9"/>
  <c r="F153" i="17"/>
  <c r="E89" i="9"/>
  <c r="F211" i="11"/>
  <c r="E48" i="12"/>
  <c r="F114" i="16"/>
  <c r="F147" i="11"/>
  <c r="F76" i="12"/>
  <c r="E263" i="16"/>
  <c r="F62" i="11"/>
  <c r="E114" i="16"/>
  <c r="F252" i="12"/>
  <c r="F17" i="17"/>
  <c r="E241" i="9"/>
  <c r="E225" i="9"/>
  <c r="E130" i="12"/>
  <c r="F248" i="11"/>
  <c r="F136" i="17"/>
  <c r="E129" i="17"/>
  <c r="E164" i="11"/>
  <c r="E206" i="11"/>
  <c r="E208" i="12"/>
  <c r="F185" i="11"/>
  <c r="E191" i="11"/>
  <c r="F75" i="11"/>
  <c r="E203" i="17"/>
  <c r="E65" i="17"/>
  <c r="E170" i="9"/>
  <c r="F153" i="16"/>
  <c r="F19" i="9"/>
  <c r="F279" i="16"/>
  <c r="F73" i="17"/>
  <c r="E200" i="11"/>
  <c r="E40" i="16"/>
  <c r="E119" i="17"/>
  <c r="E43" i="11"/>
  <c r="E26" i="11"/>
  <c r="E85" i="9"/>
  <c r="E169" i="11"/>
  <c r="E54" i="11"/>
  <c r="E76" i="12"/>
  <c r="E269" i="12"/>
  <c r="F147" i="17"/>
  <c r="E100" i="12"/>
  <c r="E106" i="17"/>
  <c r="F109" i="12"/>
  <c r="F88" i="11"/>
  <c r="F72" i="12"/>
  <c r="F222" i="12"/>
  <c r="E222" i="11"/>
  <c r="F215" i="11"/>
  <c r="E222" i="17"/>
  <c r="E175" i="11"/>
  <c r="E155" i="12"/>
  <c r="F253" i="9"/>
  <c r="F201" i="12"/>
  <c r="E234" i="16"/>
  <c r="F68" i="16"/>
  <c r="F18" i="12"/>
  <c r="E165" i="17"/>
  <c r="E247" i="11"/>
  <c r="F290" i="16"/>
  <c r="E89" i="17"/>
  <c r="E141" i="11"/>
  <c r="E265" i="17"/>
  <c r="F160" i="12"/>
  <c r="E169" i="12"/>
  <c r="F203" i="12"/>
  <c r="E15" i="9"/>
  <c r="F179" i="9"/>
  <c r="F170" i="9"/>
  <c r="F142" i="9"/>
  <c r="E215" i="9"/>
  <c r="E299" i="16"/>
  <c r="F270" i="11"/>
  <c r="F249" i="16"/>
  <c r="E249" i="16"/>
  <c r="E116" i="11"/>
  <c r="F96" i="12"/>
  <c r="E190" i="12"/>
  <c r="E134" i="9"/>
  <c r="E207" i="12"/>
  <c r="F251" i="9"/>
  <c r="F199" i="12"/>
  <c r="E38" i="17"/>
  <c r="E28" i="9"/>
  <c r="F17" i="11"/>
  <c r="F286" i="16"/>
  <c r="F177" i="9"/>
  <c r="F103" i="16"/>
  <c r="E254" i="17"/>
  <c r="E259" i="9"/>
  <c r="F238" i="11"/>
  <c r="F69" i="11"/>
  <c r="E244" i="17"/>
  <c r="F120" i="17"/>
  <c r="F59" i="11"/>
  <c r="F182" i="12"/>
  <c r="F111" i="9"/>
  <c r="E83" i="16"/>
  <c r="E268" i="16"/>
  <c r="F255" i="9"/>
  <c r="F28" i="16"/>
  <c r="F25" i="9"/>
  <c r="E108" i="12"/>
  <c r="E101" i="11"/>
  <c r="F121" i="11"/>
  <c r="F140" i="16"/>
  <c r="F268" i="12"/>
  <c r="F293" i="11"/>
  <c r="F45" i="9"/>
  <c r="F268" i="11"/>
  <c r="F71" i="12"/>
  <c r="E83" i="17"/>
  <c r="E97" i="16"/>
  <c r="F21" i="9"/>
  <c r="E32" i="11"/>
  <c r="F15" i="17"/>
  <c r="E168" i="11"/>
  <c r="F55" i="9"/>
  <c r="E296" i="17"/>
  <c r="E74" i="12"/>
  <c r="F226" i="16"/>
  <c r="E300" i="16"/>
  <c r="E241" i="12"/>
  <c r="E95" i="17"/>
  <c r="F178" i="12"/>
  <c r="E87" i="11"/>
  <c r="F250" i="11"/>
  <c r="E139" i="12"/>
  <c r="E271" i="12"/>
  <c r="E87" i="9"/>
  <c r="F222" i="16"/>
  <c r="F132" i="11"/>
  <c r="E123" i="17"/>
  <c r="F181" i="17"/>
  <c r="E92" i="9"/>
  <c r="E120" i="11"/>
  <c r="F92" i="11"/>
  <c r="E62" i="9"/>
  <c r="E217" i="16"/>
  <c r="F243" i="9"/>
  <c r="F245" i="16"/>
  <c r="F171" i="11"/>
  <c r="F259" i="16"/>
  <c r="F118" i="11"/>
  <c r="E199" i="17"/>
  <c r="E283" i="16"/>
  <c r="F105" i="9"/>
  <c r="F176" i="9"/>
  <c r="F78" i="11"/>
  <c r="F285" i="17"/>
  <c r="F185" i="16"/>
  <c r="F273" i="11"/>
  <c r="F50" i="11"/>
  <c r="F57" i="9"/>
  <c r="E260" i="17"/>
  <c r="F253" i="12"/>
  <c r="E74" i="11"/>
  <c r="E209" i="12"/>
  <c r="E268" i="11"/>
  <c r="F72" i="17"/>
  <c r="F56" i="9"/>
  <c r="E287" i="17"/>
  <c r="F99" i="16"/>
  <c r="E166" i="17"/>
  <c r="E233" i="9"/>
  <c r="F49" i="17"/>
  <c r="F71" i="11"/>
  <c r="F260" i="17"/>
  <c r="E57" i="9"/>
  <c r="F243" i="12"/>
  <c r="F258" i="11"/>
  <c r="E117" i="9"/>
  <c r="E198" i="9"/>
  <c r="E67" i="16"/>
  <c r="E18" i="17"/>
  <c r="E47" i="11"/>
  <c r="F191" i="11"/>
  <c r="E91" i="9"/>
  <c r="E143" i="11"/>
  <c r="F170" i="12"/>
  <c r="F40" i="12"/>
  <c r="F267" i="16"/>
  <c r="E104" i="16"/>
  <c r="F260" i="11"/>
  <c r="E222" i="9"/>
  <c r="E25" i="16"/>
  <c r="F247" i="17"/>
  <c r="E253" i="16"/>
  <c r="E124" i="11"/>
  <c r="F261" i="11"/>
  <c r="E134" i="11"/>
  <c r="E214" i="12"/>
  <c r="E224" i="16"/>
  <c r="F187" i="11"/>
  <c r="F205" i="17"/>
  <c r="E274" i="12"/>
  <c r="E21" i="16"/>
  <c r="F259" i="11"/>
  <c r="E84" i="16"/>
  <c r="F27" i="16"/>
  <c r="E192" i="11"/>
  <c r="E83" i="11"/>
  <c r="E21" i="17"/>
  <c r="E226" i="11"/>
  <c r="F183" i="17"/>
  <c r="E276" i="17"/>
  <c r="F152" i="11"/>
  <c r="E14" i="17"/>
  <c r="E220" i="12"/>
  <c r="F271" i="16"/>
  <c r="F60" i="16"/>
  <c r="F52" i="9"/>
  <c r="E38" i="16"/>
  <c r="E210" i="12"/>
  <c r="E291" i="17"/>
  <c r="F69" i="17"/>
  <c r="F15" i="9"/>
  <c r="F287" i="17"/>
  <c r="F48" i="11"/>
  <c r="F200" i="12"/>
  <c r="F100" i="17"/>
  <c r="F161" i="9"/>
  <c r="E124" i="17"/>
  <c r="F236" i="11"/>
  <c r="F198" i="9"/>
  <c r="F182" i="9"/>
  <c r="E256" i="12"/>
  <c r="E49" i="11"/>
  <c r="E241" i="16"/>
  <c r="E115" i="16"/>
  <c r="F122" i="12"/>
  <c r="F147" i="9"/>
  <c r="E22" i="11"/>
  <c r="F269" i="9"/>
  <c r="E286" i="12"/>
  <c r="E249" i="17"/>
  <c r="F198" i="11"/>
  <c r="E25" i="11"/>
  <c r="F296" i="11"/>
  <c r="E276" i="12"/>
  <c r="E75" i="11"/>
  <c r="E159" i="11"/>
  <c r="E90" i="12"/>
  <c r="F156" i="12"/>
  <c r="E136" i="11"/>
  <c r="F44" i="16"/>
  <c r="F13" i="16"/>
  <c r="E73" i="17"/>
  <c r="F62" i="12"/>
  <c r="F10" i="17"/>
  <c r="F118" i="17"/>
  <c r="E104" i="12"/>
  <c r="F284" i="9"/>
  <c r="E133" i="9"/>
  <c r="E123" i="9"/>
  <c r="F86" i="17"/>
  <c r="E73" i="16"/>
  <c r="F245" i="12"/>
  <c r="F177" i="16"/>
  <c r="F220" i="9"/>
  <c r="F195" i="16"/>
  <c r="E207" i="16"/>
  <c r="E92" i="11"/>
  <c r="F144" i="9"/>
  <c r="E298" i="9"/>
  <c r="E283" i="9"/>
  <c r="E38" i="11"/>
  <c r="E21" i="9"/>
  <c r="F10" i="11"/>
  <c r="E192" i="16"/>
  <c r="F106" i="12"/>
  <c r="E178" i="12"/>
  <c r="F288" i="9"/>
  <c r="E296" i="9"/>
  <c r="E258" i="9"/>
  <c r="E267" i="9"/>
  <c r="F221" i="12"/>
  <c r="E227" i="9"/>
  <c r="E37" i="16"/>
  <c r="F169" i="12"/>
  <c r="F291" i="17"/>
  <c r="F242" i="11"/>
  <c r="E128" i="16"/>
  <c r="E200" i="9"/>
  <c r="F283" i="11"/>
  <c r="E121" i="17"/>
  <c r="F91" i="12"/>
  <c r="F142" i="17"/>
  <c r="E68" i="12"/>
  <c r="F68" i="11"/>
  <c r="E98" i="12"/>
  <c r="F186" i="9"/>
  <c r="E144" i="16"/>
  <c r="E286" i="17"/>
  <c r="F101" i="12"/>
  <c r="E210" i="16"/>
  <c r="F170" i="11"/>
  <c r="F110" i="9"/>
  <c r="E126" i="9"/>
  <c r="F254" i="11"/>
  <c r="F297" i="9"/>
  <c r="F35" i="17"/>
  <c r="E133" i="12"/>
  <c r="F83" i="9"/>
  <c r="E219" i="11"/>
  <c r="F169" i="17"/>
  <c r="F120" i="16"/>
  <c r="E160" i="16"/>
  <c r="F172" i="11"/>
  <c r="E86" i="11"/>
  <c r="F214" i="9"/>
  <c r="F251" i="17"/>
  <c r="E79" i="12"/>
  <c r="F98" i="16"/>
  <c r="F230" i="16"/>
  <c r="E210" i="11"/>
  <c r="E70" i="12"/>
  <c r="E68" i="9"/>
  <c r="E195" i="17"/>
  <c r="F66" i="16"/>
  <c r="E211" i="16"/>
  <c r="E146" i="16"/>
  <c r="E205" i="16"/>
  <c r="E98" i="17"/>
  <c r="F251" i="12"/>
  <c r="F63" i="12"/>
  <c r="F187" i="17"/>
  <c r="E166" i="16"/>
  <c r="E156" i="17"/>
  <c r="E254" i="11"/>
  <c r="E216" i="12"/>
  <c r="F132" i="12"/>
  <c r="E216" i="9"/>
  <c r="F287" i="9"/>
  <c r="F50" i="17"/>
  <c r="E258" i="17"/>
  <c r="E195" i="12"/>
  <c r="F266" i="9"/>
  <c r="E164" i="12"/>
  <c r="F197" i="12"/>
  <c r="F203" i="9"/>
  <c r="E248" i="16"/>
  <c r="F32" i="11"/>
  <c r="F168" i="16"/>
  <c r="F229" i="17"/>
  <c r="E194" i="17"/>
  <c r="E266" i="11"/>
  <c r="E150" i="11"/>
  <c r="F89" i="16"/>
  <c r="E197" i="9"/>
  <c r="E23" i="12"/>
  <c r="E181" i="9"/>
  <c r="F188" i="9"/>
  <c r="E237" i="12"/>
  <c r="E277" i="16"/>
  <c r="E295" i="17"/>
  <c r="F291" i="16"/>
  <c r="E232" i="11"/>
  <c r="E104" i="9"/>
  <c r="F267" i="9"/>
  <c r="F143" i="12"/>
  <c r="F164" i="12"/>
  <c r="E272" i="9"/>
  <c r="E127" i="12"/>
  <c r="E105" i="16"/>
  <c r="F67" i="12"/>
  <c r="E132" i="9"/>
  <c r="E192" i="17"/>
  <c r="F280" i="11"/>
  <c r="E67" i="9"/>
  <c r="E48" i="11"/>
  <c r="F135" i="17"/>
  <c r="E65" i="11"/>
  <c r="F186" i="17"/>
  <c r="F284" i="12"/>
  <c r="E296" i="11"/>
  <c r="E247" i="12"/>
  <c r="E24" i="17"/>
  <c r="E246" i="17"/>
  <c r="E265" i="16"/>
  <c r="F137" i="12"/>
  <c r="F47" i="11"/>
  <c r="E253" i="9"/>
  <c r="F122" i="16"/>
  <c r="F246" i="17"/>
  <c r="E167" i="11"/>
  <c r="E153" i="9"/>
  <c r="E127" i="11"/>
  <c r="E129" i="9"/>
  <c r="F79" i="9"/>
  <c r="F102" i="17"/>
  <c r="E179" i="11"/>
  <c r="F41" i="12"/>
  <c r="E53" i="11"/>
  <c r="F223" i="11"/>
  <c r="F184" i="12"/>
  <c r="E269" i="11"/>
  <c r="F53" i="11"/>
  <c r="F176" i="16"/>
  <c r="F199" i="17"/>
  <c r="F92" i="9"/>
  <c r="F285" i="9"/>
  <c r="E197" i="11"/>
  <c r="F151" i="9"/>
  <c r="E297" i="12"/>
  <c r="E73" i="11"/>
  <c r="F169" i="9"/>
  <c r="E49" i="12"/>
  <c r="F229" i="9"/>
  <c r="E55" i="16"/>
  <c r="F58" i="9"/>
  <c r="E54" i="16"/>
  <c r="E170" i="12"/>
  <c r="F66" i="11"/>
  <c r="E57" i="17"/>
  <c r="E74" i="9"/>
  <c r="E32" i="12"/>
  <c r="E124" i="12"/>
  <c r="E19" i="11"/>
  <c r="F207" i="11"/>
  <c r="F272" i="9"/>
  <c r="E72" i="16"/>
  <c r="E279" i="11"/>
  <c r="F90" i="9"/>
  <c r="F34" i="12"/>
  <c r="F47" i="17"/>
  <c r="F201" i="17"/>
  <c r="E271" i="11"/>
  <c r="E102" i="9"/>
  <c r="F263" i="9"/>
  <c r="E250" i="11"/>
  <c r="F223" i="17"/>
  <c r="E241" i="11"/>
  <c r="E300" i="12"/>
  <c r="E208" i="17"/>
  <c r="F172" i="9"/>
  <c r="E209" i="9"/>
  <c r="F91" i="17"/>
  <c r="F95" i="9"/>
  <c r="F33" i="16"/>
  <c r="E231" i="17"/>
  <c r="F276" i="9"/>
  <c r="F39" i="11"/>
  <c r="E119" i="9"/>
  <c r="E123" i="12"/>
  <c r="E290" i="11"/>
  <c r="E264" i="16"/>
  <c r="E112" i="9"/>
  <c r="F76" i="11"/>
  <c r="E265" i="12"/>
  <c r="F94" i="12"/>
  <c r="F91" i="9"/>
  <c r="F291" i="12"/>
  <c r="F125" i="16"/>
  <c r="E120" i="16"/>
  <c r="F240" i="17"/>
  <c r="E157" i="17"/>
  <c r="F25" i="17"/>
  <c r="F11" i="16"/>
  <c r="E187" i="16"/>
  <c r="E116" i="16"/>
  <c r="F201" i="16"/>
  <c r="F78" i="17"/>
  <c r="F63" i="11"/>
  <c r="E122" i="17"/>
  <c r="F144" i="17"/>
  <c r="F218" i="17"/>
  <c r="F116" i="12"/>
  <c r="F91" i="11"/>
  <c r="E177" i="9"/>
  <c r="E154" i="9"/>
  <c r="E167" i="9"/>
  <c r="F59" i="9"/>
  <c r="E300" i="17"/>
  <c r="E31" i="17"/>
  <c r="F87" i="17"/>
  <c r="E109" i="9"/>
  <c r="E49" i="9"/>
  <c r="E99" i="9"/>
  <c r="E131" i="17"/>
  <c r="E247" i="16"/>
  <c r="F165" i="17"/>
  <c r="E212" i="16"/>
  <c r="E272" i="16"/>
  <c r="E9" i="12"/>
  <c r="F145" i="16"/>
  <c r="F124" i="11"/>
  <c r="E128" i="12"/>
  <c r="F108" i="9"/>
  <c r="E250" i="12"/>
  <c r="F42" i="12"/>
  <c r="E226" i="17"/>
  <c r="F129" i="11"/>
  <c r="F154" i="12"/>
  <c r="F9" i="17"/>
  <c r="E143" i="9"/>
  <c r="E31" i="12"/>
  <c r="F265" i="12"/>
  <c r="E128" i="11"/>
  <c r="E224" i="11"/>
  <c r="E115" i="11"/>
  <c r="E60" i="12"/>
  <c r="F213" i="16"/>
  <c r="E45" i="12"/>
  <c r="F189" i="16"/>
  <c r="F295" i="9"/>
  <c r="F132" i="9"/>
  <c r="F253" i="11"/>
  <c r="F81" i="12"/>
  <c r="F202" i="9"/>
  <c r="E189" i="16"/>
  <c r="F127" i="11"/>
  <c r="F267" i="12"/>
  <c r="F143" i="9"/>
  <c r="F279" i="17"/>
  <c r="F118" i="12"/>
  <c r="E255" i="17"/>
  <c r="E283" i="17"/>
  <c r="E71" i="16"/>
  <c r="E252" i="12"/>
  <c r="F143" i="16"/>
  <c r="F299" i="12"/>
  <c r="F228" i="9"/>
  <c r="E246" i="16"/>
  <c r="E193" i="16"/>
  <c r="F182" i="11"/>
  <c r="E79" i="9"/>
  <c r="E79" i="17"/>
  <c r="E91" i="11"/>
  <c r="F80" i="9"/>
  <c r="E209" i="17"/>
  <c r="F165" i="12"/>
  <c r="F65" i="11"/>
  <c r="F82" i="9"/>
  <c r="E146" i="9"/>
  <c r="F156" i="16"/>
  <c r="E215" i="11"/>
  <c r="E95" i="16"/>
  <c r="E216" i="11"/>
  <c r="E270" i="11"/>
  <c r="E195" i="9"/>
  <c r="E240" i="16"/>
  <c r="E96" i="12"/>
  <c r="F254" i="9"/>
  <c r="F117" i="12"/>
  <c r="F247" i="11"/>
  <c r="E186" i="11"/>
  <c r="F79" i="16"/>
  <c r="F129" i="16"/>
  <c r="F136" i="12"/>
  <c r="F131" i="11"/>
  <c r="F230" i="17"/>
  <c r="F289" i="11"/>
  <c r="E221" i="12"/>
  <c r="F65" i="17"/>
  <c r="E52" i="11"/>
  <c r="F299" i="16"/>
  <c r="F217" i="9"/>
  <c r="E190" i="16"/>
  <c r="F58" i="16"/>
  <c r="F19" i="17"/>
  <c r="E179" i="16"/>
  <c r="F29" i="11"/>
  <c r="E174" i="17"/>
  <c r="F220" i="17"/>
  <c r="E77" i="12"/>
  <c r="F56" i="12"/>
  <c r="F177" i="11"/>
  <c r="E234" i="17"/>
  <c r="E35" i="9"/>
  <c r="E26" i="9"/>
  <c r="F300" i="11"/>
  <c r="F10" i="9"/>
  <c r="F84" i="9"/>
  <c r="E105" i="11"/>
  <c r="F151" i="17"/>
  <c r="F162" i="12"/>
  <c r="F39" i="16"/>
  <c r="F240" i="12"/>
  <c r="F40" i="11"/>
  <c r="E109" i="12"/>
  <c r="E15" i="17"/>
  <c r="F41" i="9"/>
  <c r="F204" i="9"/>
  <c r="F21" i="17"/>
  <c r="F73" i="12"/>
  <c r="F25" i="12"/>
  <c r="F105" i="11"/>
  <c r="F111" i="17"/>
  <c r="E245" i="12"/>
  <c r="E12" i="9"/>
  <c r="F113" i="11"/>
  <c r="E70" i="16"/>
  <c r="E298" i="16"/>
  <c r="E76" i="17"/>
  <c r="F96" i="9"/>
  <c r="E30" i="17"/>
  <c r="E280" i="17"/>
  <c r="E24" i="12"/>
  <c r="F292" i="17"/>
  <c r="E153" i="16"/>
  <c r="F262" i="16"/>
  <c r="E262" i="17"/>
  <c r="E46" i="16"/>
  <c r="F197" i="9"/>
  <c r="F76" i="9"/>
  <c r="F145" i="9"/>
  <c r="E69" i="11"/>
  <c r="E281" i="12"/>
  <c r="E167" i="12"/>
  <c r="F286" i="12"/>
  <c r="F15" i="11"/>
  <c r="F117" i="9"/>
  <c r="E145" i="17"/>
  <c r="E229" i="9"/>
  <c r="F43" i="11"/>
  <c r="F158" i="16"/>
  <c r="E279" i="16"/>
  <c r="E22" i="12"/>
  <c r="F159" i="17"/>
  <c r="E105" i="12"/>
  <c r="E92" i="16"/>
  <c r="F246" i="9"/>
  <c r="F92" i="12"/>
  <c r="F83" i="11"/>
  <c r="E276" i="11"/>
  <c r="E230" i="11"/>
  <c r="E107" i="9"/>
  <c r="E10" i="12"/>
  <c r="F161" i="17"/>
  <c r="F36" i="11"/>
  <c r="E92" i="12"/>
  <c r="F93" i="12"/>
  <c r="F153" i="9"/>
  <c r="E153" i="12"/>
  <c r="E227" i="16"/>
  <c r="E68" i="16"/>
  <c r="F284" i="17"/>
  <c r="E100" i="17"/>
  <c r="E63" i="16"/>
  <c r="F288" i="16"/>
  <c r="F164" i="16"/>
  <c r="F171" i="16"/>
  <c r="E101" i="16"/>
  <c r="E289" i="16"/>
  <c r="F199" i="11"/>
  <c r="E252" i="11"/>
  <c r="E20" i="12"/>
  <c r="F80" i="16"/>
  <c r="E85" i="11"/>
  <c r="F283" i="12"/>
  <c r="E176" i="12"/>
  <c r="F38" i="11"/>
  <c r="F150" i="11"/>
  <c r="E144" i="9"/>
  <c r="F222" i="11"/>
  <c r="E284" i="9"/>
  <c r="E163" i="12"/>
  <c r="F138" i="12"/>
  <c r="E41" i="11"/>
  <c r="E39" i="12"/>
  <c r="F233" i="11"/>
  <c r="E77" i="9"/>
  <c r="E276" i="9"/>
  <c r="E103" i="9"/>
  <c r="F125" i="12"/>
  <c r="E17" i="17"/>
  <c r="F184" i="17"/>
  <c r="E196" i="12"/>
  <c r="E248" i="12"/>
  <c r="F230" i="11"/>
  <c r="F286" i="9"/>
  <c r="F157" i="9"/>
  <c r="F31" i="16"/>
  <c r="E290" i="17"/>
  <c r="E212" i="17"/>
  <c r="E287" i="16"/>
  <c r="F196" i="16"/>
  <c r="F48" i="16"/>
  <c r="F65" i="12"/>
  <c r="E253" i="11"/>
  <c r="F40" i="16"/>
  <c r="E144" i="11"/>
  <c r="E202" i="17"/>
  <c r="E49" i="16"/>
  <c r="E284" i="16"/>
  <c r="F110" i="17"/>
  <c r="E230" i="9"/>
  <c r="E206" i="12"/>
  <c r="F210" i="11"/>
  <c r="E204" i="17"/>
  <c r="F274" i="11"/>
  <c r="E115" i="12"/>
  <c r="F124" i="9"/>
  <c r="F254" i="17"/>
  <c r="F108" i="12"/>
  <c r="E106" i="16"/>
  <c r="F233" i="17"/>
  <c r="E250" i="9"/>
  <c r="F136" i="9"/>
  <c r="E65" i="12"/>
  <c r="E28" i="11"/>
  <c r="E113" i="16"/>
  <c r="E211" i="11"/>
  <c r="F98" i="11"/>
  <c r="E155" i="9"/>
  <c r="E248" i="17"/>
  <c r="F252" i="16"/>
  <c r="F281" i="16"/>
  <c r="F208" i="16"/>
  <c r="E157" i="16"/>
  <c r="F295" i="11"/>
  <c r="E218" i="16"/>
  <c r="E293" i="16"/>
  <c r="F51" i="11"/>
  <c r="F19" i="16"/>
  <c r="E29" i="11"/>
  <c r="F191" i="9"/>
  <c r="F62" i="9"/>
  <c r="F26" i="9"/>
  <c r="E58" i="16"/>
  <c r="F200" i="17"/>
  <c r="F292" i="16"/>
  <c r="E170" i="16"/>
  <c r="E162" i="17"/>
  <c r="E180" i="17"/>
  <c r="E177" i="17"/>
  <c r="E278" i="12"/>
  <c r="E139" i="17"/>
  <c r="F283" i="16"/>
  <c r="F220" i="16"/>
  <c r="F31" i="17"/>
  <c r="F298" i="17"/>
  <c r="F255" i="16"/>
  <c r="F298" i="16"/>
  <c r="E291" i="11"/>
  <c r="F115" i="11"/>
  <c r="E25" i="12"/>
  <c r="E243" i="11"/>
  <c r="E177" i="12"/>
  <c r="F38" i="17"/>
  <c r="E109" i="16"/>
  <c r="F223" i="16"/>
  <c r="F290" i="17"/>
  <c r="E256" i="17"/>
  <c r="F30" i="12"/>
  <c r="F249" i="9"/>
  <c r="E102" i="11"/>
  <c r="E48" i="17"/>
  <c r="E41" i="17"/>
  <c r="F260" i="16"/>
  <c r="E103" i="16"/>
  <c r="F9" i="16"/>
  <c r="E26" i="17"/>
  <c r="E227" i="11"/>
  <c r="E131" i="12"/>
  <c r="E98" i="9"/>
  <c r="F14" i="11"/>
  <c r="E140" i="11"/>
  <c r="E273" i="9"/>
  <c r="F187" i="12"/>
  <c r="F210" i="12"/>
  <c r="E78" i="11"/>
  <c r="E43" i="9"/>
  <c r="F164" i="11"/>
  <c r="F188" i="12"/>
  <c r="F32" i="12"/>
  <c r="E244" i="9"/>
  <c r="E166" i="9"/>
  <c r="E261" i="17"/>
  <c r="F31" i="12"/>
  <c r="E150" i="9"/>
  <c r="E161" i="17"/>
  <c r="F282" i="17"/>
  <c r="F98" i="12"/>
  <c r="E280" i="9"/>
  <c r="E112" i="17"/>
  <c r="F85" i="11"/>
  <c r="F234" i="11"/>
  <c r="E173" i="12"/>
  <c r="E216" i="16"/>
  <c r="E47" i="17"/>
  <c r="F189" i="11"/>
  <c r="E111" i="16"/>
  <c r="E253" i="17"/>
  <c r="E61" i="17"/>
  <c r="F207" i="12"/>
  <c r="F246" i="11"/>
  <c r="E45" i="16"/>
  <c r="F270" i="12"/>
  <c r="E175" i="17"/>
  <c r="E11" i="9"/>
  <c r="F217" i="11"/>
  <c r="E213" i="17"/>
  <c r="E190" i="17"/>
  <c r="F282" i="11"/>
  <c r="E262" i="11"/>
  <c r="E38" i="12"/>
  <c r="F175" i="9"/>
  <c r="E50" i="12"/>
  <c r="E167" i="17"/>
  <c r="E173" i="17"/>
  <c r="F72" i="9"/>
  <c r="F16" i="9"/>
  <c r="F289" i="16"/>
  <c r="F196" i="17"/>
  <c r="F278" i="9"/>
  <c r="F67" i="16"/>
  <c r="F40" i="17"/>
  <c r="E267" i="12"/>
  <c r="F43" i="9"/>
  <c r="F254" i="16"/>
  <c r="F64" i="16"/>
  <c r="F208" i="11"/>
  <c r="E80" i="12"/>
  <c r="E258" i="12"/>
  <c r="E146" i="12"/>
  <c r="F145" i="12"/>
  <c r="F17" i="12"/>
  <c r="E64" i="11"/>
  <c r="F112" i="17"/>
  <c r="F264" i="9"/>
  <c r="F224" i="17"/>
  <c r="E168" i="16"/>
  <c r="E256" i="11"/>
  <c r="F240" i="9"/>
  <c r="F281" i="12"/>
  <c r="F261" i="9"/>
  <c r="E25" i="9"/>
  <c r="E54" i="12"/>
  <c r="E163" i="16"/>
  <c r="F53" i="17"/>
  <c r="F289" i="9"/>
  <c r="E272" i="11"/>
  <c r="F50" i="16"/>
  <c r="F150" i="16"/>
  <c r="F13" i="11"/>
  <c r="F165" i="11"/>
  <c r="E237" i="11"/>
  <c r="E59" i="9"/>
  <c r="F89" i="12"/>
  <c r="F20" i="12"/>
  <c r="E56" i="9"/>
  <c r="F202" i="17"/>
  <c r="E271" i="17"/>
  <c r="F243" i="11"/>
  <c r="E128" i="9"/>
  <c r="F193" i="9"/>
  <c r="E167" i="16"/>
  <c r="E81" i="12"/>
  <c r="E123" i="11"/>
  <c r="E152" i="11"/>
  <c r="E169" i="9"/>
  <c r="F239" i="11"/>
  <c r="E266" i="16"/>
  <c r="F219" i="9"/>
  <c r="E94" i="16"/>
  <c r="F252" i="17"/>
  <c r="E152" i="16"/>
  <c r="E13" i="16"/>
  <c r="E125" i="16"/>
  <c r="F25" i="16"/>
  <c r="F142" i="12"/>
  <c r="E239" i="17"/>
  <c r="E287" i="12"/>
  <c r="E74" i="17"/>
  <c r="F48" i="12"/>
  <c r="E224" i="12"/>
  <c r="E39" i="17"/>
  <c r="F213" i="17"/>
  <c r="E284" i="17"/>
  <c r="E27" i="17"/>
  <c r="E237" i="9"/>
  <c r="E41" i="12"/>
  <c r="E271" i="9"/>
  <c r="F291" i="9"/>
  <c r="E220" i="16"/>
  <c r="E179" i="17"/>
  <c r="F211" i="12"/>
  <c r="E81" i="11"/>
  <c r="E82" i="9"/>
  <c r="F290" i="11"/>
  <c r="F104" i="17"/>
  <c r="F128" i="17"/>
  <c r="F173" i="16"/>
  <c r="F257" i="12"/>
  <c r="E225" i="16"/>
  <c r="E70" i="11"/>
  <c r="E294" i="11"/>
  <c r="E289" i="12"/>
  <c r="F199" i="9"/>
  <c r="E65" i="9"/>
  <c r="F194" i="9"/>
  <c r="F46" i="9"/>
  <c r="E188" i="9"/>
  <c r="F200" i="9"/>
  <c r="F115" i="17"/>
  <c r="F239" i="16"/>
  <c r="F173" i="9"/>
  <c r="E268" i="9"/>
  <c r="E96" i="16"/>
  <c r="F180" i="9"/>
  <c r="E64" i="12"/>
  <c r="E203" i="11"/>
  <c r="E104" i="17"/>
  <c r="E12" i="12"/>
  <c r="F66" i="9"/>
  <c r="F231" i="9"/>
  <c r="E155" i="17"/>
  <c r="F192" i="16"/>
  <c r="E165" i="11"/>
  <c r="F52" i="12"/>
  <c r="F176" i="12"/>
  <c r="F149" i="11"/>
  <c r="E57" i="11"/>
  <c r="E157" i="9"/>
  <c r="E261" i="9"/>
  <c r="F176" i="17"/>
  <c r="F160" i="16"/>
  <c r="E89" i="12"/>
  <c r="F100" i="9"/>
  <c r="F234" i="12"/>
  <c r="E169" i="17"/>
  <c r="E150" i="17"/>
  <c r="F194" i="11"/>
  <c r="E266" i="12"/>
  <c r="F23" i="9"/>
  <c r="E281" i="11"/>
  <c r="F180" i="12"/>
  <c r="F20" i="9"/>
  <c r="E275" i="9"/>
  <c r="E132" i="12"/>
  <c r="F80" i="12"/>
  <c r="F14" i="17"/>
  <c r="F65" i="9"/>
  <c r="E191" i="9"/>
  <c r="F207" i="9"/>
  <c r="F120" i="11"/>
  <c r="E113" i="11"/>
  <c r="E161" i="11"/>
  <c r="F107" i="11"/>
  <c r="E256" i="9"/>
  <c r="E114" i="11"/>
  <c r="E239" i="12"/>
  <c r="F73" i="11"/>
  <c r="F220" i="11"/>
  <c r="E193" i="11"/>
  <c r="E58" i="17"/>
  <c r="F119" i="17"/>
  <c r="F212" i="9"/>
  <c r="E37" i="11"/>
  <c r="E214" i="11"/>
  <c r="E54" i="17"/>
  <c r="E177" i="11"/>
  <c r="F246" i="16"/>
  <c r="F284" i="11"/>
  <c r="E249" i="12"/>
  <c r="E85" i="17"/>
  <c r="F227" i="9"/>
  <c r="E271" i="16"/>
  <c r="E124" i="16"/>
  <c r="E185" i="12"/>
  <c r="F42" i="17"/>
  <c r="E158" i="9"/>
  <c r="F299" i="11"/>
  <c r="F166" i="9"/>
  <c r="F225" i="17"/>
  <c r="F83" i="16"/>
  <c r="F105" i="16"/>
  <c r="F33" i="9"/>
  <c r="E155" i="11"/>
  <c r="E290" i="12"/>
  <c r="E206" i="9"/>
  <c r="E204" i="12"/>
  <c r="F170" i="16"/>
  <c r="E108" i="9"/>
  <c r="E108" i="16"/>
  <c r="E202" i="9"/>
  <c r="E198" i="12"/>
  <c r="F235" i="11"/>
  <c r="E165" i="16"/>
  <c r="E117" i="12"/>
  <c r="F244" i="9"/>
  <c r="F207" i="16"/>
  <c r="F101" i="11"/>
  <c r="E290" i="16"/>
  <c r="F42" i="16"/>
  <c r="F133" i="17"/>
  <c r="E221" i="17"/>
  <c r="F138" i="17"/>
  <c r="E45" i="11"/>
  <c r="E96" i="17"/>
  <c r="F208" i="12"/>
  <c r="E244" i="11"/>
  <c r="F219" i="16"/>
  <c r="E269" i="17"/>
  <c r="E142" i="9"/>
  <c r="E194" i="16"/>
  <c r="F279" i="12"/>
  <c r="F212" i="12"/>
  <c r="F47" i="12"/>
  <c r="E70" i="9"/>
  <c r="F58" i="11"/>
  <c r="E251" i="17"/>
  <c r="E213" i="12"/>
  <c r="F207" i="17"/>
  <c r="E20" i="16"/>
  <c r="F257" i="17"/>
  <c r="F155" i="11"/>
  <c r="E204" i="9"/>
  <c r="F159" i="11"/>
  <c r="F88" i="12"/>
  <c r="E215" i="12"/>
  <c r="F103" i="9"/>
  <c r="E49" i="17"/>
  <c r="F88" i="9"/>
  <c r="F50" i="12"/>
  <c r="F126" i="17"/>
  <c r="F47" i="9"/>
  <c r="E26" i="12"/>
  <c r="F107" i="12"/>
  <c r="F54" i="11"/>
  <c r="E156" i="9"/>
  <c r="F273" i="17"/>
  <c r="E174" i="9"/>
  <c r="E61" i="9"/>
  <c r="E260" i="9"/>
  <c r="E265" i="11"/>
  <c r="E293" i="17"/>
  <c r="F261" i="16"/>
  <c r="E112" i="16"/>
  <c r="E64" i="17"/>
  <c r="E147" i="17"/>
  <c r="F178" i="17"/>
  <c r="E62" i="17"/>
  <c r="E55" i="17"/>
  <c r="F295" i="17"/>
  <c r="E238" i="12"/>
  <c r="F141" i="16"/>
  <c r="F260" i="12"/>
  <c r="E178" i="11"/>
  <c r="F130" i="17"/>
  <c r="E154" i="12"/>
  <c r="E257" i="11"/>
  <c r="E130" i="17"/>
  <c r="E257" i="12"/>
  <c r="E129" i="12"/>
  <c r="E230" i="12"/>
  <c r="E252" i="9"/>
  <c r="F110" i="16"/>
  <c r="E182" i="9"/>
  <c r="E270" i="17"/>
  <c r="E297" i="11"/>
  <c r="F192" i="9"/>
  <c r="E80" i="17"/>
  <c r="E30" i="9"/>
  <c r="F270" i="17"/>
  <c r="E194" i="12"/>
  <c r="E119" i="16"/>
  <c r="E214" i="9"/>
  <c r="E266" i="9"/>
  <c r="F259" i="9"/>
  <c r="E246" i="11"/>
  <c r="F269" i="12"/>
  <c r="F274" i="12"/>
  <c r="F234" i="17"/>
  <c r="E97" i="9"/>
  <c r="F210" i="17"/>
  <c r="F297" i="12"/>
  <c r="F163" i="11"/>
  <c r="F258" i="9"/>
  <c r="F141" i="17"/>
  <c r="E163" i="9"/>
  <c r="F50" i="9"/>
  <c r="E250" i="17"/>
  <c r="F18" i="16"/>
  <c r="F76" i="17"/>
  <c r="E196" i="17"/>
  <c r="E210" i="17"/>
  <c r="E206" i="16"/>
  <c r="E19" i="17"/>
  <c r="F27" i="17"/>
  <c r="F235" i="16"/>
  <c r="E240" i="11"/>
  <c r="F285" i="12"/>
  <c r="E275" i="12"/>
  <c r="E281" i="16"/>
  <c r="F244" i="16"/>
  <c r="F97" i="11"/>
  <c r="F172" i="12"/>
  <c r="F209" i="11"/>
  <c r="F275" i="11"/>
  <c r="F85" i="16"/>
  <c r="E275" i="16"/>
  <c r="E91" i="16"/>
  <c r="E46" i="9"/>
  <c r="E82" i="12"/>
  <c r="F55" i="12"/>
  <c r="F296" i="9"/>
  <c r="F168" i="9"/>
  <c r="E246" i="9"/>
  <c r="F141" i="12"/>
  <c r="F79" i="11"/>
  <c r="F134" i="9"/>
  <c r="E232" i="12"/>
  <c r="F274" i="16"/>
  <c r="E120" i="12"/>
  <c r="F86" i="9"/>
  <c r="E52" i="12"/>
  <c r="F81" i="11"/>
  <c r="F133" i="16"/>
  <c r="E203" i="16"/>
  <c r="E209" i="16"/>
  <c r="E64" i="16"/>
  <c r="F206" i="16"/>
  <c r="E123" i="16"/>
  <c r="F272" i="16"/>
  <c r="F172" i="16"/>
  <c r="F146" i="9"/>
  <c r="F101" i="16"/>
  <c r="F120" i="12"/>
  <c r="E206" i="17"/>
  <c r="E121" i="11"/>
  <c r="E50" i="11"/>
  <c r="F43" i="16"/>
  <c r="F12" i="16"/>
  <c r="F114" i="17"/>
  <c r="E19" i="12"/>
  <c r="E126" i="16"/>
  <c r="E97" i="11"/>
  <c r="F113" i="9"/>
  <c r="F227" i="16"/>
  <c r="F297" i="16"/>
  <c r="E212" i="9"/>
  <c r="F225" i="9"/>
  <c r="E238" i="11"/>
  <c r="E148" i="11"/>
  <c r="E78" i="16"/>
  <c r="E218" i="9"/>
  <c r="F88" i="16"/>
  <c r="E110" i="11"/>
  <c r="E254" i="9"/>
  <c r="F99" i="17"/>
  <c r="F208" i="17"/>
  <c r="F146" i="12"/>
  <c r="F296" i="12"/>
  <c r="E107" i="16"/>
  <c r="E107" i="17"/>
  <c r="E183" i="16"/>
  <c r="F131" i="16"/>
  <c r="F200" i="11"/>
  <c r="E82" i="16"/>
  <c r="F72" i="16"/>
  <c r="F71" i="17"/>
  <c r="E88" i="16"/>
  <c r="E107" i="12"/>
  <c r="F96" i="11"/>
  <c r="F36" i="16"/>
  <c r="F108" i="17"/>
  <c r="E143" i="17"/>
  <c r="F148" i="9"/>
  <c r="F10" i="12"/>
  <c r="F280" i="12"/>
  <c r="F213" i="12"/>
  <c r="F299" i="17"/>
  <c r="E117" i="11"/>
  <c r="E58" i="12"/>
  <c r="F287" i="11"/>
  <c r="E64" i="9"/>
  <c r="F77" i="9"/>
  <c r="E203" i="9"/>
  <c r="E285" i="11"/>
  <c r="F73" i="9"/>
  <c r="F54" i="16"/>
  <c r="E214" i="17"/>
  <c r="F75" i="17"/>
  <c r="E33" i="11"/>
  <c r="E9" i="16"/>
  <c r="G9" i="16" s="1"/>
  <c r="E47" i="12"/>
  <c r="F175" i="12"/>
  <c r="E201" i="9"/>
  <c r="F124" i="12"/>
  <c r="F51" i="9"/>
  <c r="F74" i="9"/>
  <c r="F237" i="11"/>
  <c r="E137" i="16"/>
  <c r="E44" i="11"/>
  <c r="E239" i="11"/>
  <c r="E160" i="9"/>
  <c r="F112" i="11"/>
  <c r="F11" i="11"/>
  <c r="F95" i="16"/>
  <c r="E149" i="16"/>
  <c r="E118" i="16"/>
  <c r="F174" i="16"/>
  <c r="F277" i="16"/>
  <c r="E53" i="17"/>
  <c r="F183" i="16"/>
  <c r="F130" i="9"/>
  <c r="F65" i="16"/>
  <c r="E273" i="17"/>
  <c r="E93" i="17"/>
  <c r="F109" i="17"/>
  <c r="E59" i="11"/>
  <c r="F139" i="17"/>
  <c r="E157" i="11"/>
  <c r="F84" i="16"/>
  <c r="F298" i="9"/>
  <c r="E46" i="12"/>
  <c r="F264" i="16"/>
  <c r="F149" i="17"/>
  <c r="E185" i="16"/>
  <c r="E35" i="16"/>
  <c r="F85" i="9"/>
  <c r="E122" i="9"/>
  <c r="F33" i="12"/>
  <c r="F240" i="11"/>
  <c r="F145" i="17"/>
  <c r="F150" i="9"/>
  <c r="F163" i="12"/>
  <c r="F267" i="11"/>
  <c r="F46" i="12"/>
  <c r="E13" i="17"/>
  <c r="E67" i="17"/>
  <c r="E131" i="9"/>
  <c r="F119" i="9"/>
  <c r="E172" i="12"/>
  <c r="F273" i="9"/>
  <c r="F45" i="12"/>
  <c r="F126" i="9"/>
  <c r="F11" i="9"/>
  <c r="F19" i="12"/>
  <c r="E23" i="16"/>
  <c r="E299" i="9"/>
  <c r="F57" i="17"/>
  <c r="F15" i="16"/>
  <c r="E16" i="9"/>
  <c r="F191" i="16"/>
  <c r="E44" i="9"/>
  <c r="E42" i="11"/>
  <c r="E98" i="16"/>
  <c r="F215" i="12"/>
  <c r="F128" i="9"/>
  <c r="E199" i="9"/>
  <c r="E175" i="16"/>
  <c r="F269" i="16"/>
  <c r="F174" i="9"/>
  <c r="F35" i="9"/>
  <c r="F190" i="12"/>
  <c r="F278" i="11"/>
  <c r="F218" i="12"/>
  <c r="E51" i="12"/>
  <c r="E17" i="12"/>
  <c r="E71" i="9"/>
  <c r="E116" i="12"/>
  <c r="F242" i="17"/>
  <c r="E176" i="16"/>
  <c r="F291" i="11"/>
  <c r="E66" i="11"/>
  <c r="F26" i="16"/>
  <c r="E68" i="11"/>
  <c r="F190" i="11"/>
  <c r="E12" i="16"/>
  <c r="F94" i="16"/>
  <c r="E255" i="16"/>
  <c r="F216" i="16"/>
  <c r="F154" i="9"/>
  <c r="F260" i="9"/>
  <c r="F33" i="17"/>
  <c r="F97" i="16"/>
  <c r="F125" i="9"/>
  <c r="F278" i="17"/>
  <c r="E188" i="17"/>
  <c r="E293" i="9"/>
  <c r="F179" i="12"/>
  <c r="E185" i="11"/>
  <c r="F57" i="11"/>
  <c r="F153" i="12"/>
  <c r="E189" i="9"/>
  <c r="E235" i="12"/>
  <c r="F161" i="16"/>
  <c r="F118" i="16"/>
  <c r="E10" i="17"/>
  <c r="E174" i="12"/>
  <c r="F264" i="12"/>
  <c r="E11" i="12"/>
  <c r="F161" i="12"/>
  <c r="F180" i="11"/>
  <c r="F252" i="11"/>
  <c r="F248" i="17"/>
  <c r="E40" i="12"/>
  <c r="E78" i="12"/>
  <c r="F256" i="9"/>
  <c r="F41" i="17"/>
  <c r="F235" i="12"/>
  <c r="F16" i="17"/>
  <c r="F109" i="11"/>
  <c r="E245" i="17"/>
  <c r="F125" i="17"/>
  <c r="E166" i="12"/>
  <c r="E112" i="12"/>
  <c r="E297" i="17"/>
  <c r="F98" i="9"/>
  <c r="F205" i="9"/>
  <c r="F241" i="12"/>
  <c r="F262" i="11"/>
  <c r="E285" i="17"/>
  <c r="F87" i="9"/>
  <c r="E231" i="9"/>
  <c r="F43" i="12"/>
  <c r="E81" i="9"/>
  <c r="E188" i="11"/>
  <c r="E218" i="17"/>
  <c r="E158" i="12"/>
  <c r="F218" i="11"/>
  <c r="E187" i="11"/>
  <c r="E183" i="12"/>
  <c r="E46" i="11"/>
  <c r="E160" i="11"/>
  <c r="F189" i="12"/>
  <c r="E282" i="17"/>
  <c r="E71" i="11"/>
  <c r="F163" i="9"/>
  <c r="E95" i="9"/>
  <c r="F30" i="11"/>
  <c r="E278" i="11"/>
  <c r="E138" i="11"/>
  <c r="F130" i="12"/>
  <c r="E213" i="11"/>
  <c r="F220" i="12"/>
  <c r="E280" i="16"/>
  <c r="F35" i="12"/>
  <c r="E273" i="12"/>
  <c r="F66" i="17"/>
  <c r="F114" i="12"/>
  <c r="F290" i="9"/>
  <c r="F294" i="9"/>
  <c r="E103" i="17"/>
  <c r="F271" i="17"/>
  <c r="E217" i="9"/>
  <c r="F166" i="11"/>
  <c r="F214" i="12"/>
  <c r="E141" i="12"/>
  <c r="F61" i="17"/>
  <c r="E138" i="9"/>
  <c r="F74" i="17"/>
  <c r="E53" i="12"/>
  <c r="E23" i="17"/>
  <c r="E94" i="17"/>
  <c r="F263" i="11"/>
  <c r="F63" i="16"/>
  <c r="F119" i="16"/>
  <c r="F32" i="9"/>
  <c r="E286" i="16"/>
  <c r="F196" i="11"/>
  <c r="E267" i="11"/>
  <c r="E10" i="16"/>
  <c r="F23" i="17"/>
  <c r="E172" i="16"/>
  <c r="E112" i="11"/>
  <c r="F82" i="16"/>
  <c r="E267" i="16"/>
  <c r="F24" i="16"/>
  <c r="F145" i="11"/>
  <c r="E245" i="9"/>
  <c r="E47" i="9"/>
  <c r="F280" i="16"/>
  <c r="F219" i="11"/>
  <c r="F285" i="16"/>
  <c r="F242" i="12"/>
  <c r="E65" i="16"/>
  <c r="E214" i="16"/>
  <c r="F13" i="9"/>
  <c r="E116" i="17"/>
  <c r="E180" i="11"/>
  <c r="E228" i="16"/>
  <c r="F268" i="16"/>
  <c r="E138" i="16"/>
  <c r="F299" i="9"/>
  <c r="F128" i="11"/>
  <c r="F235" i="17"/>
  <c r="F255" i="11"/>
  <c r="E140" i="17"/>
  <c r="F160" i="9"/>
  <c r="E228" i="11"/>
  <c r="F298" i="12"/>
  <c r="E177" i="16"/>
  <c r="E289" i="11"/>
  <c r="E203" i="12"/>
  <c r="E218" i="11"/>
  <c r="F182" i="16"/>
  <c r="F241" i="9"/>
  <c r="F270" i="9"/>
  <c r="E125" i="11"/>
  <c r="E143" i="12"/>
  <c r="F133" i="12"/>
  <c r="E55" i="11"/>
  <c r="E275" i="11"/>
  <c r="E196" i="11"/>
  <c r="E125" i="9"/>
  <c r="F106" i="17"/>
  <c r="F173" i="17"/>
  <c r="F27" i="12"/>
  <c r="F21" i="12"/>
  <c r="E14" i="16"/>
  <c r="F90" i="17"/>
  <c r="F26" i="11"/>
  <c r="E147" i="11"/>
  <c r="E31" i="16"/>
  <c r="E223" i="12"/>
  <c r="E38" i="9"/>
  <c r="F236" i="12"/>
  <c r="E165" i="12"/>
  <c r="E158" i="16"/>
  <c r="F280" i="9"/>
  <c r="E156" i="11"/>
  <c r="F113" i="12"/>
  <c r="F123" i="16"/>
  <c r="F52" i="16"/>
  <c r="F129" i="17"/>
  <c r="E237" i="17"/>
  <c r="E292" i="16"/>
  <c r="F219" i="17"/>
  <c r="F72" i="11"/>
  <c r="E242" i="16"/>
  <c r="F258" i="16"/>
  <c r="E255" i="11"/>
  <c r="F83" i="12"/>
  <c r="E75" i="9"/>
  <c r="E77" i="17"/>
  <c r="F34" i="9"/>
  <c r="E21" i="11"/>
  <c r="F102" i="12"/>
  <c r="AR285" i="1"/>
  <c r="AR289" i="1"/>
  <c r="AR240" i="1"/>
  <c r="AR284" i="1"/>
  <c r="AR288" i="1"/>
  <c r="AR251" i="1"/>
  <c r="AR252" i="1"/>
  <c r="AR282" i="1"/>
  <c r="AR283" i="1"/>
  <c r="F12" i="3"/>
  <c r="F20" i="3"/>
  <c r="F28" i="3"/>
  <c r="F36" i="3"/>
  <c r="F44" i="3"/>
  <c r="F52" i="3"/>
  <c r="F60" i="3"/>
  <c r="F68" i="3"/>
  <c r="F76" i="3"/>
  <c r="F84" i="3"/>
  <c r="F92" i="3"/>
  <c r="F100" i="3"/>
  <c r="F108" i="3"/>
  <c r="F116" i="3"/>
  <c r="F124" i="3"/>
  <c r="F132" i="3"/>
  <c r="F140" i="3"/>
  <c r="F148" i="3"/>
  <c r="F156" i="3"/>
  <c r="F164" i="3"/>
  <c r="F172" i="3"/>
  <c r="F180" i="3"/>
  <c r="F188" i="3"/>
  <c r="F196" i="3"/>
  <c r="F204" i="3"/>
  <c r="F212" i="3"/>
  <c r="F220" i="3"/>
  <c r="F228" i="3"/>
  <c r="F236" i="3"/>
  <c r="F244" i="3"/>
  <c r="F252" i="3"/>
  <c r="F260" i="3"/>
  <c r="F268" i="3"/>
  <c r="F276" i="3"/>
  <c r="F284" i="3"/>
  <c r="F292" i="3"/>
  <c r="F300" i="3"/>
  <c r="E17" i="3"/>
  <c r="E25" i="3"/>
  <c r="E33" i="3"/>
  <c r="E41" i="3"/>
  <c r="E49" i="3"/>
  <c r="E57" i="3"/>
  <c r="E65" i="3"/>
  <c r="E73" i="3"/>
  <c r="E81" i="3"/>
  <c r="E89" i="3"/>
  <c r="E97" i="3"/>
  <c r="E105" i="3"/>
  <c r="E113" i="3"/>
  <c r="E121" i="3"/>
  <c r="E129" i="3"/>
  <c r="E137" i="3"/>
  <c r="E145" i="3"/>
  <c r="E153" i="3"/>
  <c r="E161" i="3"/>
  <c r="E169" i="3"/>
  <c r="E177" i="3"/>
  <c r="E185" i="3"/>
  <c r="E193" i="3"/>
  <c r="E201" i="3"/>
  <c r="E209" i="3"/>
  <c r="E217" i="3"/>
  <c r="E225" i="3"/>
  <c r="E233" i="3"/>
  <c r="E241" i="3"/>
  <c r="E249" i="3"/>
  <c r="E257" i="3"/>
  <c r="E265" i="3"/>
  <c r="E273" i="3"/>
  <c r="E281" i="3"/>
  <c r="E289" i="3"/>
  <c r="E297" i="3"/>
  <c r="E300" i="3"/>
  <c r="F10" i="3"/>
  <c r="F98" i="3"/>
  <c r="F154" i="3"/>
  <c r="F218" i="3"/>
  <c r="F282" i="3"/>
  <c r="E55" i="3"/>
  <c r="E111" i="3"/>
  <c r="E167" i="3"/>
  <c r="E207" i="3"/>
  <c r="E263" i="3"/>
  <c r="F13" i="3"/>
  <c r="F21" i="3"/>
  <c r="F29" i="3"/>
  <c r="F37" i="3"/>
  <c r="F45" i="3"/>
  <c r="F53" i="3"/>
  <c r="F61" i="3"/>
  <c r="F69" i="3"/>
  <c r="F77" i="3"/>
  <c r="F85" i="3"/>
  <c r="F93" i="3"/>
  <c r="F101" i="3"/>
  <c r="F109" i="3"/>
  <c r="F117" i="3"/>
  <c r="F125" i="3"/>
  <c r="F133" i="3"/>
  <c r="F141" i="3"/>
  <c r="F149" i="3"/>
  <c r="F157" i="3"/>
  <c r="F165" i="3"/>
  <c r="F173" i="3"/>
  <c r="F181" i="3"/>
  <c r="F189" i="3"/>
  <c r="F197" i="3"/>
  <c r="F205" i="3"/>
  <c r="F213" i="3"/>
  <c r="F221" i="3"/>
  <c r="F229" i="3"/>
  <c r="F237" i="3"/>
  <c r="F245" i="3"/>
  <c r="F253" i="3"/>
  <c r="F261" i="3"/>
  <c r="F269" i="3"/>
  <c r="F277" i="3"/>
  <c r="F285" i="3"/>
  <c r="F293" i="3"/>
  <c r="E10" i="3"/>
  <c r="E18" i="3"/>
  <c r="E26" i="3"/>
  <c r="E34" i="3"/>
  <c r="E42" i="3"/>
  <c r="E50" i="3"/>
  <c r="E58" i="3"/>
  <c r="E66" i="3"/>
  <c r="E74" i="3"/>
  <c r="E82" i="3"/>
  <c r="E90" i="3"/>
  <c r="E98" i="3"/>
  <c r="E106" i="3"/>
  <c r="E114" i="3"/>
  <c r="E122" i="3"/>
  <c r="E130" i="3"/>
  <c r="E138" i="3"/>
  <c r="E146" i="3"/>
  <c r="E154" i="3"/>
  <c r="E162" i="3"/>
  <c r="E170" i="3"/>
  <c r="E178" i="3"/>
  <c r="E186" i="3"/>
  <c r="E194" i="3"/>
  <c r="E202" i="3"/>
  <c r="E210" i="3"/>
  <c r="E218" i="3"/>
  <c r="E226" i="3"/>
  <c r="E234" i="3"/>
  <c r="E242" i="3"/>
  <c r="E250" i="3"/>
  <c r="E258" i="3"/>
  <c r="E266" i="3"/>
  <c r="E274" i="3"/>
  <c r="E282" i="3"/>
  <c r="E290" i="3"/>
  <c r="E298" i="3"/>
  <c r="F18" i="3"/>
  <c r="F66" i="3"/>
  <c r="F122" i="3"/>
  <c r="F178" i="3"/>
  <c r="F234" i="3"/>
  <c r="F290" i="3"/>
  <c r="E39" i="3"/>
  <c r="E87" i="3"/>
  <c r="E143" i="3"/>
  <c r="E215" i="3"/>
  <c r="E279" i="3"/>
  <c r="F14" i="3"/>
  <c r="F22" i="3"/>
  <c r="F30" i="3"/>
  <c r="F38" i="3"/>
  <c r="F46" i="3"/>
  <c r="F54" i="3"/>
  <c r="F62" i="3"/>
  <c r="F70" i="3"/>
  <c r="F78" i="3"/>
  <c r="F86" i="3"/>
  <c r="F94" i="3"/>
  <c r="F102" i="3"/>
  <c r="F110" i="3"/>
  <c r="F118" i="3"/>
  <c r="F126" i="3"/>
  <c r="F134" i="3"/>
  <c r="F142" i="3"/>
  <c r="F150" i="3"/>
  <c r="F158" i="3"/>
  <c r="F166" i="3"/>
  <c r="F174" i="3"/>
  <c r="F182" i="3"/>
  <c r="F190" i="3"/>
  <c r="F198" i="3"/>
  <c r="F206" i="3"/>
  <c r="F214" i="3"/>
  <c r="F222" i="3"/>
  <c r="F230" i="3"/>
  <c r="F238" i="3"/>
  <c r="F246" i="3"/>
  <c r="F254" i="3"/>
  <c r="F262" i="3"/>
  <c r="F270" i="3"/>
  <c r="F278" i="3"/>
  <c r="F286" i="3"/>
  <c r="F294" i="3"/>
  <c r="E11" i="3"/>
  <c r="E19" i="3"/>
  <c r="E27" i="3"/>
  <c r="E35" i="3"/>
  <c r="E43" i="3"/>
  <c r="E51" i="3"/>
  <c r="E59" i="3"/>
  <c r="E67" i="3"/>
  <c r="E75" i="3"/>
  <c r="E83" i="3"/>
  <c r="E91" i="3"/>
  <c r="E99" i="3"/>
  <c r="E107" i="3"/>
  <c r="E115" i="3"/>
  <c r="E123" i="3"/>
  <c r="E131" i="3"/>
  <c r="E139" i="3"/>
  <c r="E147" i="3"/>
  <c r="E155" i="3"/>
  <c r="E163" i="3"/>
  <c r="E171" i="3"/>
  <c r="E179" i="3"/>
  <c r="E187" i="3"/>
  <c r="E195" i="3"/>
  <c r="E203" i="3"/>
  <c r="E211" i="3"/>
  <c r="E219" i="3"/>
  <c r="E227" i="3"/>
  <c r="E235" i="3"/>
  <c r="E243" i="3"/>
  <c r="E251" i="3"/>
  <c r="E259" i="3"/>
  <c r="E267" i="3"/>
  <c r="E275" i="3"/>
  <c r="E283" i="3"/>
  <c r="E291" i="3"/>
  <c r="E299" i="3"/>
  <c r="E292" i="3"/>
  <c r="F26" i="3"/>
  <c r="F82" i="3"/>
  <c r="F138" i="3"/>
  <c r="F194" i="3"/>
  <c r="F250" i="3"/>
  <c r="E15" i="3"/>
  <c r="E79" i="3"/>
  <c r="E135" i="3"/>
  <c r="E191" i="3"/>
  <c r="E247" i="3"/>
  <c r="F15" i="3"/>
  <c r="F23" i="3"/>
  <c r="F31" i="3"/>
  <c r="F39" i="3"/>
  <c r="F47" i="3"/>
  <c r="F55" i="3"/>
  <c r="F63" i="3"/>
  <c r="F71" i="3"/>
  <c r="F79" i="3"/>
  <c r="F87" i="3"/>
  <c r="F95" i="3"/>
  <c r="F103" i="3"/>
  <c r="F111" i="3"/>
  <c r="F119" i="3"/>
  <c r="F127" i="3"/>
  <c r="F135" i="3"/>
  <c r="F143" i="3"/>
  <c r="F151" i="3"/>
  <c r="F159" i="3"/>
  <c r="F167" i="3"/>
  <c r="F175" i="3"/>
  <c r="F183" i="3"/>
  <c r="F191" i="3"/>
  <c r="F199" i="3"/>
  <c r="F207" i="3"/>
  <c r="F215" i="3"/>
  <c r="F223" i="3"/>
  <c r="F231" i="3"/>
  <c r="F239" i="3"/>
  <c r="F247" i="3"/>
  <c r="F255" i="3"/>
  <c r="F263" i="3"/>
  <c r="F271" i="3"/>
  <c r="F279" i="3"/>
  <c r="F287" i="3"/>
  <c r="F295" i="3"/>
  <c r="E12" i="3"/>
  <c r="E20" i="3"/>
  <c r="E28" i="3"/>
  <c r="E36" i="3"/>
  <c r="E44" i="3"/>
  <c r="E52" i="3"/>
  <c r="E60" i="3"/>
  <c r="E68" i="3"/>
  <c r="E76" i="3"/>
  <c r="E84" i="3"/>
  <c r="E92" i="3"/>
  <c r="E100" i="3"/>
  <c r="E108" i="3"/>
  <c r="E116" i="3"/>
  <c r="E124" i="3"/>
  <c r="E132" i="3"/>
  <c r="E140" i="3"/>
  <c r="E148" i="3"/>
  <c r="E156" i="3"/>
  <c r="E164" i="3"/>
  <c r="E172" i="3"/>
  <c r="E180" i="3"/>
  <c r="E188" i="3"/>
  <c r="E196" i="3"/>
  <c r="E204" i="3"/>
  <c r="E212" i="3"/>
  <c r="E220" i="3"/>
  <c r="E228" i="3"/>
  <c r="E236" i="3"/>
  <c r="E244" i="3"/>
  <c r="E252" i="3"/>
  <c r="E260" i="3"/>
  <c r="E268" i="3"/>
  <c r="E276" i="3"/>
  <c r="E284" i="3"/>
  <c r="F50" i="3"/>
  <c r="F130" i="3"/>
  <c r="F186" i="3"/>
  <c r="F242" i="3"/>
  <c r="F298" i="3"/>
  <c r="E63" i="3"/>
  <c r="E119" i="3"/>
  <c r="E175" i="3"/>
  <c r="E231" i="3"/>
  <c r="E295" i="3"/>
  <c r="F16" i="3"/>
  <c r="F24" i="3"/>
  <c r="F32" i="3"/>
  <c r="F40" i="3"/>
  <c r="F48" i="3"/>
  <c r="F56" i="3"/>
  <c r="F64" i="3"/>
  <c r="F72" i="3"/>
  <c r="F80" i="3"/>
  <c r="F88" i="3"/>
  <c r="F96" i="3"/>
  <c r="F104" i="3"/>
  <c r="F112" i="3"/>
  <c r="F120" i="3"/>
  <c r="F128" i="3"/>
  <c r="F136" i="3"/>
  <c r="F144" i="3"/>
  <c r="F152" i="3"/>
  <c r="F160" i="3"/>
  <c r="F168" i="3"/>
  <c r="F176" i="3"/>
  <c r="F184" i="3"/>
  <c r="F192" i="3"/>
  <c r="F200" i="3"/>
  <c r="F208" i="3"/>
  <c r="F216" i="3"/>
  <c r="F224" i="3"/>
  <c r="F232" i="3"/>
  <c r="F240" i="3"/>
  <c r="F248" i="3"/>
  <c r="F256" i="3"/>
  <c r="F264" i="3"/>
  <c r="F272" i="3"/>
  <c r="F280" i="3"/>
  <c r="F288" i="3"/>
  <c r="F296" i="3"/>
  <c r="E13" i="3"/>
  <c r="E21" i="3"/>
  <c r="E29" i="3"/>
  <c r="E37" i="3"/>
  <c r="E45" i="3"/>
  <c r="E53" i="3"/>
  <c r="E61" i="3"/>
  <c r="E69" i="3"/>
  <c r="E77" i="3"/>
  <c r="E85" i="3"/>
  <c r="E93" i="3"/>
  <c r="E101" i="3"/>
  <c r="E109" i="3"/>
  <c r="E117" i="3"/>
  <c r="E125" i="3"/>
  <c r="E133" i="3"/>
  <c r="E141" i="3"/>
  <c r="E149" i="3"/>
  <c r="E157" i="3"/>
  <c r="E165" i="3"/>
  <c r="E173" i="3"/>
  <c r="E181" i="3"/>
  <c r="E189" i="3"/>
  <c r="E197" i="3"/>
  <c r="E205" i="3"/>
  <c r="E213" i="3"/>
  <c r="E221" i="3"/>
  <c r="E229" i="3"/>
  <c r="E237" i="3"/>
  <c r="E245" i="3"/>
  <c r="E253" i="3"/>
  <c r="E261" i="3"/>
  <c r="E269" i="3"/>
  <c r="E277" i="3"/>
  <c r="E285" i="3"/>
  <c r="E293" i="3"/>
  <c r="F9" i="3"/>
  <c r="F42" i="3"/>
  <c r="F74" i="3"/>
  <c r="F114" i="3"/>
  <c r="F170" i="3"/>
  <c r="F226" i="3"/>
  <c r="F274" i="3"/>
  <c r="E47" i="3"/>
  <c r="E103" i="3"/>
  <c r="E159" i="3"/>
  <c r="E199" i="3"/>
  <c r="E255" i="3"/>
  <c r="F17" i="3"/>
  <c r="F25" i="3"/>
  <c r="F33" i="3"/>
  <c r="F41" i="3"/>
  <c r="F49" i="3"/>
  <c r="F57" i="3"/>
  <c r="F65" i="3"/>
  <c r="F73" i="3"/>
  <c r="F81" i="3"/>
  <c r="F89" i="3"/>
  <c r="F97" i="3"/>
  <c r="F105" i="3"/>
  <c r="F113" i="3"/>
  <c r="F121" i="3"/>
  <c r="F129" i="3"/>
  <c r="F137" i="3"/>
  <c r="F145" i="3"/>
  <c r="F153" i="3"/>
  <c r="F161" i="3"/>
  <c r="F169" i="3"/>
  <c r="F177" i="3"/>
  <c r="F185" i="3"/>
  <c r="F193" i="3"/>
  <c r="F201" i="3"/>
  <c r="F209" i="3"/>
  <c r="F217" i="3"/>
  <c r="F225" i="3"/>
  <c r="F233" i="3"/>
  <c r="F241" i="3"/>
  <c r="F249" i="3"/>
  <c r="F257" i="3"/>
  <c r="F265" i="3"/>
  <c r="F273" i="3"/>
  <c r="F281" i="3"/>
  <c r="F289" i="3"/>
  <c r="F297" i="3"/>
  <c r="E14" i="3"/>
  <c r="E22" i="3"/>
  <c r="E30" i="3"/>
  <c r="E38" i="3"/>
  <c r="E46" i="3"/>
  <c r="E54" i="3"/>
  <c r="E62" i="3"/>
  <c r="E70" i="3"/>
  <c r="E78" i="3"/>
  <c r="E86" i="3"/>
  <c r="E94" i="3"/>
  <c r="E102" i="3"/>
  <c r="E110" i="3"/>
  <c r="E118" i="3"/>
  <c r="E126" i="3"/>
  <c r="E134" i="3"/>
  <c r="E142" i="3"/>
  <c r="E150" i="3"/>
  <c r="E158" i="3"/>
  <c r="E166" i="3"/>
  <c r="E174" i="3"/>
  <c r="E182" i="3"/>
  <c r="E190" i="3"/>
  <c r="E198" i="3"/>
  <c r="E206" i="3"/>
  <c r="E214" i="3"/>
  <c r="E222" i="3"/>
  <c r="E230" i="3"/>
  <c r="E238" i="3"/>
  <c r="E246" i="3"/>
  <c r="E254" i="3"/>
  <c r="E262" i="3"/>
  <c r="E270" i="3"/>
  <c r="E278" i="3"/>
  <c r="E286" i="3"/>
  <c r="E294" i="3"/>
  <c r="F58" i="3"/>
  <c r="F106" i="3"/>
  <c r="F162" i="3"/>
  <c r="F210" i="3"/>
  <c r="F266" i="3"/>
  <c r="E31" i="3"/>
  <c r="E95" i="3"/>
  <c r="E151" i="3"/>
  <c r="E223" i="3"/>
  <c r="E271" i="3"/>
  <c r="F11" i="3"/>
  <c r="F19" i="3"/>
  <c r="F27" i="3"/>
  <c r="F35" i="3"/>
  <c r="F43" i="3"/>
  <c r="F51" i="3"/>
  <c r="F59" i="3"/>
  <c r="F67" i="3"/>
  <c r="F75" i="3"/>
  <c r="F83" i="3"/>
  <c r="F91" i="3"/>
  <c r="F99" i="3"/>
  <c r="F107" i="3"/>
  <c r="F115" i="3"/>
  <c r="F123" i="3"/>
  <c r="F131" i="3"/>
  <c r="F139" i="3"/>
  <c r="F147" i="3"/>
  <c r="F155" i="3"/>
  <c r="F163" i="3"/>
  <c r="F171" i="3"/>
  <c r="F179" i="3"/>
  <c r="F187" i="3"/>
  <c r="F195" i="3"/>
  <c r="F203" i="3"/>
  <c r="F211" i="3"/>
  <c r="F219" i="3"/>
  <c r="F227" i="3"/>
  <c r="F235" i="3"/>
  <c r="F243" i="3"/>
  <c r="F251" i="3"/>
  <c r="F259" i="3"/>
  <c r="F267" i="3"/>
  <c r="F275" i="3"/>
  <c r="F283" i="3"/>
  <c r="F291" i="3"/>
  <c r="F299" i="3"/>
  <c r="E16" i="3"/>
  <c r="E24" i="3"/>
  <c r="E32" i="3"/>
  <c r="E40" i="3"/>
  <c r="E48" i="3"/>
  <c r="E56" i="3"/>
  <c r="E64" i="3"/>
  <c r="E72" i="3"/>
  <c r="E80" i="3"/>
  <c r="E88" i="3"/>
  <c r="E96" i="3"/>
  <c r="E104" i="3"/>
  <c r="E112" i="3"/>
  <c r="E120" i="3"/>
  <c r="E128" i="3"/>
  <c r="E136" i="3"/>
  <c r="E144" i="3"/>
  <c r="E152" i="3"/>
  <c r="E160" i="3"/>
  <c r="E168" i="3"/>
  <c r="E176" i="3"/>
  <c r="E184" i="3"/>
  <c r="E192" i="3"/>
  <c r="E200" i="3"/>
  <c r="E208" i="3"/>
  <c r="E216" i="3"/>
  <c r="E224" i="3"/>
  <c r="E232" i="3"/>
  <c r="E240" i="3"/>
  <c r="E248" i="3"/>
  <c r="E256" i="3"/>
  <c r="E264" i="3"/>
  <c r="E272" i="3"/>
  <c r="E280" i="3"/>
  <c r="E288" i="3"/>
  <c r="E296" i="3"/>
  <c r="E9" i="3"/>
  <c r="F34" i="3"/>
  <c r="F90" i="3"/>
  <c r="F146" i="3"/>
  <c r="F202" i="3"/>
  <c r="F258" i="3"/>
  <c r="E23" i="3"/>
  <c r="E71" i="3"/>
  <c r="E127" i="3"/>
  <c r="E183" i="3"/>
  <c r="E239" i="3"/>
  <c r="E287" i="3"/>
  <c r="AR273" i="1"/>
  <c r="AR414" i="1"/>
  <c r="AR249" i="1"/>
  <c r="AR398" i="1"/>
  <c r="AR233" i="1"/>
  <c r="AR382" i="1"/>
  <c r="AR217" i="1"/>
  <c r="AR358" i="1"/>
  <c r="AR193" i="1"/>
  <c r="AR334" i="1"/>
  <c r="AR169" i="1"/>
  <c r="AR310" i="1"/>
  <c r="AR145" i="1"/>
  <c r="AR419" i="1"/>
  <c r="AR254" i="1"/>
  <c r="AR379" i="1"/>
  <c r="AR214" i="1"/>
  <c r="AR355" i="1"/>
  <c r="AR190" i="1"/>
  <c r="AR277" i="1"/>
  <c r="AR410" i="1"/>
  <c r="AR245" i="1"/>
  <c r="AR354" i="1"/>
  <c r="AR189" i="1"/>
  <c r="AR260" i="1"/>
  <c r="AR393" i="1"/>
  <c r="AR228" i="1"/>
  <c r="AR361" i="1"/>
  <c r="AR196" i="1"/>
  <c r="AR345" i="1"/>
  <c r="AR180" i="1"/>
  <c r="AR329" i="1"/>
  <c r="AR164" i="1"/>
  <c r="AR313" i="1"/>
  <c r="AR148" i="1"/>
  <c r="AR305" i="1"/>
  <c r="AR140" i="1"/>
  <c r="AR275" i="1"/>
  <c r="AR259" i="1"/>
  <c r="AR400" i="1"/>
  <c r="AR235" i="1"/>
  <c r="AR392" i="1"/>
  <c r="AR227" i="1"/>
  <c r="AR384" i="1"/>
  <c r="AR219" i="1"/>
  <c r="AR376" i="1"/>
  <c r="AR211" i="1"/>
  <c r="AR368" i="1"/>
  <c r="AR203" i="1"/>
  <c r="AR352" i="1"/>
  <c r="AR187" i="1"/>
  <c r="AR344" i="1"/>
  <c r="AR179" i="1"/>
  <c r="AR336" i="1"/>
  <c r="AR171" i="1"/>
  <c r="AR328" i="1"/>
  <c r="AR163" i="1"/>
  <c r="AR320" i="1"/>
  <c r="AR155" i="1"/>
  <c r="AR312" i="1"/>
  <c r="AR147" i="1"/>
  <c r="AR304" i="1"/>
  <c r="AR139" i="1"/>
  <c r="AR274" i="1"/>
  <c r="AR266" i="1"/>
  <c r="AR258" i="1"/>
  <c r="AR415" i="1"/>
  <c r="AR250" i="1"/>
  <c r="AR407" i="1"/>
  <c r="AR242" i="1"/>
  <c r="AR399" i="1"/>
  <c r="AR234" i="1"/>
  <c r="AR391" i="1"/>
  <c r="AR226" i="1"/>
  <c r="AR383" i="1"/>
  <c r="AR218" i="1"/>
  <c r="AR375" i="1"/>
  <c r="AR210" i="1"/>
  <c r="AR367" i="1"/>
  <c r="AR202" i="1"/>
  <c r="AR359" i="1"/>
  <c r="AR194" i="1"/>
  <c r="AR351" i="1"/>
  <c r="AR186" i="1"/>
  <c r="AR343" i="1"/>
  <c r="AR178" i="1"/>
  <c r="AR335" i="1"/>
  <c r="AR170" i="1"/>
  <c r="AR327" i="1"/>
  <c r="AR162" i="1"/>
  <c r="AR319" i="1"/>
  <c r="AR154" i="1"/>
  <c r="AR311" i="1"/>
  <c r="AR146" i="1"/>
  <c r="AR303" i="1"/>
  <c r="AR138" i="1"/>
  <c r="AR280" i="1"/>
  <c r="AR272" i="1"/>
  <c r="AR264" i="1"/>
  <c r="AR256" i="1"/>
  <c r="AR413" i="1"/>
  <c r="AR248" i="1"/>
  <c r="AR397" i="1"/>
  <c r="AR232" i="1"/>
  <c r="AR389" i="1"/>
  <c r="AR224" i="1"/>
  <c r="AR381" i="1"/>
  <c r="AR216" i="1"/>
  <c r="AR373" i="1"/>
  <c r="AR208" i="1"/>
  <c r="AR365" i="1"/>
  <c r="AR200" i="1"/>
  <c r="AR357" i="1"/>
  <c r="AR192" i="1"/>
  <c r="AR349" i="1"/>
  <c r="AR184" i="1"/>
  <c r="AR341" i="1"/>
  <c r="AR176" i="1"/>
  <c r="AR333" i="1"/>
  <c r="AR168" i="1"/>
  <c r="AR325" i="1"/>
  <c r="AR160" i="1"/>
  <c r="AR317" i="1"/>
  <c r="AR152" i="1"/>
  <c r="AR309" i="1"/>
  <c r="AR144" i="1"/>
  <c r="AR301" i="1"/>
  <c r="AR136" i="1"/>
  <c r="AR279" i="1"/>
  <c r="AR271" i="1"/>
  <c r="AR263" i="1"/>
  <c r="AR420" i="1"/>
  <c r="AR255" i="1"/>
  <c r="AR412" i="1"/>
  <c r="AR247" i="1"/>
  <c r="AR404" i="1"/>
  <c r="AR239" i="1"/>
  <c r="AR396" i="1"/>
  <c r="AR231" i="1"/>
  <c r="AR388" i="1"/>
  <c r="AR223" i="1"/>
  <c r="AR380" i="1"/>
  <c r="AR215" i="1"/>
  <c r="AR372" i="1"/>
  <c r="AR207" i="1"/>
  <c r="AR364" i="1"/>
  <c r="AR199" i="1"/>
  <c r="AR356" i="1"/>
  <c r="AR191" i="1"/>
  <c r="AR348" i="1"/>
  <c r="AR183" i="1"/>
  <c r="AR340" i="1"/>
  <c r="AR175" i="1"/>
  <c r="AR332" i="1"/>
  <c r="AR167" i="1"/>
  <c r="AR324" i="1"/>
  <c r="AR159" i="1"/>
  <c r="AR316" i="1"/>
  <c r="AR151" i="1"/>
  <c r="AR308" i="1"/>
  <c r="AR143" i="1"/>
  <c r="AR281" i="1"/>
  <c r="AR257" i="1"/>
  <c r="AR390" i="1"/>
  <c r="AR225" i="1"/>
  <c r="AR374" i="1"/>
  <c r="AR209" i="1"/>
  <c r="AR350" i="1"/>
  <c r="AR185" i="1"/>
  <c r="AR326" i="1"/>
  <c r="AR161" i="1"/>
  <c r="AR302" i="1"/>
  <c r="AR137" i="1"/>
  <c r="AR278" i="1"/>
  <c r="AR403" i="1"/>
  <c r="AR238" i="1"/>
  <c r="AR363" i="1"/>
  <c r="AR198" i="1"/>
  <c r="AR331" i="1"/>
  <c r="AR166" i="1"/>
  <c r="AR323" i="1"/>
  <c r="AR158" i="1"/>
  <c r="AR315" i="1"/>
  <c r="AR150" i="1"/>
  <c r="AR307" i="1"/>
  <c r="AR142" i="1"/>
  <c r="AR270" i="1"/>
  <c r="AR395" i="1"/>
  <c r="AR230" i="1"/>
  <c r="AR347" i="1"/>
  <c r="AR182" i="1"/>
  <c r="AR269" i="1"/>
  <c r="AR402" i="1"/>
  <c r="AR237" i="1"/>
  <c r="AR386" i="1"/>
  <c r="AR221" i="1"/>
  <c r="AR378" i="1"/>
  <c r="AR213" i="1"/>
  <c r="AR346" i="1"/>
  <c r="AR181" i="1"/>
  <c r="AR338" i="1"/>
  <c r="AR173" i="1"/>
  <c r="AR330" i="1"/>
  <c r="AR165" i="1"/>
  <c r="AR322" i="1"/>
  <c r="AR157" i="1"/>
  <c r="AR314" i="1"/>
  <c r="AR149" i="1"/>
  <c r="AR306" i="1"/>
  <c r="AR141" i="1"/>
  <c r="AR262" i="1"/>
  <c r="AR387" i="1"/>
  <c r="AR222" i="1"/>
  <c r="AR261" i="1"/>
  <c r="AR394" i="1"/>
  <c r="AR229" i="1"/>
  <c r="AR370" i="1"/>
  <c r="AR205" i="1"/>
  <c r="AR276" i="1"/>
  <c r="AR401" i="1"/>
  <c r="AR236" i="1"/>
  <c r="AR377" i="1"/>
  <c r="AR212" i="1"/>
  <c r="AR353" i="1"/>
  <c r="AR188" i="1"/>
  <c r="AR321" i="1"/>
  <c r="AR156" i="1"/>
  <c r="AR265" i="1"/>
  <c r="AR406" i="1"/>
  <c r="AR241" i="1"/>
  <c r="AR366" i="1"/>
  <c r="AR201" i="1"/>
  <c r="AR342" i="1"/>
  <c r="AR177" i="1"/>
  <c r="AR318" i="1"/>
  <c r="AR153" i="1"/>
  <c r="AR411" i="1"/>
  <c r="AR246" i="1"/>
  <c r="AR371" i="1"/>
  <c r="AR206" i="1"/>
  <c r="AR339" i="1"/>
  <c r="AR174" i="1"/>
  <c r="AR418" i="1"/>
  <c r="AR253" i="1"/>
  <c r="AR362" i="1"/>
  <c r="AR197" i="1"/>
  <c r="AR268" i="1"/>
  <c r="AR409" i="1"/>
  <c r="AR244" i="1"/>
  <c r="AR385" i="1"/>
  <c r="AR220" i="1"/>
  <c r="AR369" i="1"/>
  <c r="AR204" i="1"/>
  <c r="AR337" i="1"/>
  <c r="AR172" i="1"/>
  <c r="AR267" i="1"/>
  <c r="AR408" i="1"/>
  <c r="AR243" i="1"/>
  <c r="AR360" i="1"/>
  <c r="AR195" i="1"/>
  <c r="E37" i="6"/>
  <c r="F149" i="6"/>
  <c r="F74" i="6"/>
  <c r="E181" i="6"/>
  <c r="E215" i="6"/>
  <c r="F251" i="6"/>
  <c r="E204" i="6"/>
  <c r="F232" i="6"/>
  <c r="E95" i="6"/>
  <c r="E249" i="14"/>
  <c r="F72" i="6"/>
  <c r="E137" i="6"/>
  <c r="E82" i="6"/>
  <c r="F174" i="6"/>
  <c r="F286" i="6"/>
  <c r="E23" i="14"/>
  <c r="F59" i="14"/>
  <c r="E12" i="14"/>
  <c r="F140" i="6"/>
  <c r="F61" i="6"/>
  <c r="E150" i="6"/>
  <c r="E48" i="6"/>
  <c r="F11" i="6"/>
  <c r="E131" i="6"/>
  <c r="F127" i="14"/>
  <c r="F79" i="6"/>
  <c r="E266" i="6"/>
  <c r="E161" i="14"/>
  <c r="F80" i="6"/>
  <c r="E145" i="6"/>
  <c r="E90" i="6"/>
  <c r="F182" i="6"/>
  <c r="F294" i="6"/>
  <c r="E31" i="14"/>
  <c r="F67" i="14"/>
  <c r="E20" i="14"/>
  <c r="F48" i="14"/>
  <c r="E96" i="14"/>
  <c r="E249" i="6"/>
  <c r="F184" i="6"/>
  <c r="F105" i="6"/>
  <c r="F30" i="6"/>
  <c r="E75" i="6"/>
  <c r="E151" i="6"/>
  <c r="F207" i="6"/>
  <c r="E120" i="6"/>
  <c r="F183" i="6"/>
  <c r="F72" i="14"/>
  <c r="F28" i="6"/>
  <c r="E93" i="6"/>
  <c r="E38" i="6"/>
  <c r="F130" i="6"/>
  <c r="F242" i="6"/>
  <c r="E271" i="6"/>
  <c r="F15" i="14"/>
  <c r="E260" i="6"/>
  <c r="F288" i="6"/>
  <c r="E10" i="6"/>
  <c r="E65" i="6"/>
  <c r="E243" i="6"/>
  <c r="E257" i="6"/>
  <c r="F64" i="14"/>
  <c r="E270" i="6"/>
  <c r="E250" i="6"/>
  <c r="F61" i="14"/>
  <c r="E62" i="14"/>
  <c r="F62" i="14"/>
  <c r="F148" i="6"/>
  <c r="F43" i="6"/>
  <c r="F32" i="14"/>
  <c r="F269" i="6"/>
  <c r="E195" i="6"/>
  <c r="F163" i="6"/>
  <c r="E285" i="6"/>
  <c r="E299" i="14"/>
  <c r="F134" i="6"/>
  <c r="E264" i="6"/>
  <c r="E233" i="14"/>
  <c r="F209" i="14"/>
  <c r="E174" i="14"/>
  <c r="F166" i="14"/>
  <c r="E207" i="14"/>
  <c r="F287" i="14"/>
  <c r="F180" i="6"/>
  <c r="F139" i="6"/>
  <c r="F52" i="14"/>
  <c r="E290" i="6"/>
  <c r="F217" i="6"/>
  <c r="F195" i="6"/>
  <c r="F13" i="14"/>
  <c r="F83" i="6"/>
  <c r="F91" i="6"/>
  <c r="F95" i="6"/>
  <c r="E178" i="6"/>
  <c r="E297" i="14"/>
  <c r="F249" i="14"/>
  <c r="E214" i="14"/>
  <c r="E83" i="6"/>
  <c r="E247" i="14"/>
  <c r="E149" i="6"/>
  <c r="E35" i="14"/>
  <c r="F81" i="14"/>
  <c r="E87" i="14"/>
  <c r="E33" i="14"/>
  <c r="E13" i="14"/>
  <c r="F84" i="14"/>
  <c r="E175" i="6"/>
  <c r="F204" i="6"/>
  <c r="F257" i="14"/>
  <c r="E222" i="14"/>
  <c r="E136" i="6"/>
  <c r="E255" i="14"/>
  <c r="E55" i="14"/>
  <c r="F252" i="14"/>
  <c r="F51" i="6"/>
  <c r="F139" i="14"/>
  <c r="E296" i="14"/>
  <c r="E41" i="14"/>
  <c r="E164" i="14"/>
  <c r="E129" i="14"/>
  <c r="F293" i="14"/>
  <c r="E132" i="14"/>
  <c r="E90" i="14"/>
  <c r="F197" i="14"/>
  <c r="E69" i="6"/>
  <c r="E14" i="6"/>
  <c r="F106" i="6"/>
  <c r="F218" i="6"/>
  <c r="E247" i="6"/>
  <c r="F283" i="6"/>
  <c r="E236" i="6"/>
  <c r="F264" i="6"/>
  <c r="E237" i="6"/>
  <c r="E281" i="14"/>
  <c r="F104" i="6"/>
  <c r="F25" i="6"/>
  <c r="E114" i="6"/>
  <c r="E12" i="6"/>
  <c r="F26" i="14"/>
  <c r="E15" i="6"/>
  <c r="F91" i="14"/>
  <c r="E44" i="14"/>
  <c r="F172" i="6"/>
  <c r="F93" i="6"/>
  <c r="F18" i="6"/>
  <c r="E27" i="6"/>
  <c r="E119" i="6"/>
  <c r="E193" i="6"/>
  <c r="E88" i="6"/>
  <c r="E163" i="6"/>
  <c r="F57" i="14"/>
  <c r="E193" i="14"/>
  <c r="F112" i="6"/>
  <c r="F33" i="6"/>
  <c r="E122" i="6"/>
  <c r="E20" i="6"/>
  <c r="F34" i="14"/>
  <c r="E47" i="6"/>
  <c r="F99" i="14"/>
  <c r="E52" i="14"/>
  <c r="F189" i="6"/>
  <c r="F132" i="14"/>
  <c r="F41" i="14"/>
  <c r="E25" i="6"/>
  <c r="F137" i="6"/>
  <c r="F62" i="6"/>
  <c r="E159" i="6"/>
  <c r="E203" i="6"/>
  <c r="F239" i="6"/>
  <c r="E188" i="6"/>
  <c r="F220" i="6"/>
  <c r="E109" i="14"/>
  <c r="F60" i="6"/>
  <c r="E125" i="6"/>
  <c r="E70" i="6"/>
  <c r="F162" i="6"/>
  <c r="F274" i="6"/>
  <c r="E11" i="14"/>
  <c r="F47" i="14"/>
  <c r="E292" i="6"/>
  <c r="F28" i="14"/>
  <c r="E73" i="14"/>
  <c r="F49" i="6"/>
  <c r="E99" i="6"/>
  <c r="F67" i="6"/>
  <c r="E101" i="14"/>
  <c r="F60" i="14"/>
  <c r="E45" i="14"/>
  <c r="E98" i="14"/>
  <c r="F171" i="14"/>
  <c r="E172" i="14"/>
  <c r="E242" i="6"/>
  <c r="E85" i="6"/>
  <c r="E263" i="6"/>
  <c r="E289" i="6"/>
  <c r="E69" i="14"/>
  <c r="F281" i="6"/>
  <c r="F261" i="6"/>
  <c r="E66" i="14"/>
  <c r="F80" i="14"/>
  <c r="E81" i="14"/>
  <c r="E68" i="6"/>
  <c r="E132" i="6"/>
  <c r="E277" i="14"/>
  <c r="F241" i="14"/>
  <c r="E206" i="14"/>
  <c r="F198" i="14"/>
  <c r="E239" i="14"/>
  <c r="E117" i="6"/>
  <c r="E295" i="6"/>
  <c r="F49" i="14"/>
  <c r="E78" i="14"/>
  <c r="E10" i="14"/>
  <c r="E282" i="6"/>
  <c r="E75" i="14"/>
  <c r="F113" i="14"/>
  <c r="E117" i="14"/>
  <c r="F64" i="6"/>
  <c r="F278" i="6"/>
  <c r="F268" i="6"/>
  <c r="E191" i="6"/>
  <c r="F71" i="6"/>
  <c r="E246" i="14"/>
  <c r="E230" i="6"/>
  <c r="E279" i="14"/>
  <c r="F133" i="6"/>
  <c r="F235" i="6"/>
  <c r="E278" i="6"/>
  <c r="E124" i="14"/>
  <c r="E83" i="14"/>
  <c r="F74" i="14"/>
  <c r="E121" i="14"/>
  <c r="F96" i="6"/>
  <c r="F18" i="14"/>
  <c r="F292" i="6"/>
  <c r="E226" i="6"/>
  <c r="E135" i="6"/>
  <c r="E80" i="6"/>
  <c r="E253" i="6"/>
  <c r="E287" i="14"/>
  <c r="F25" i="14"/>
  <c r="F299" i="14"/>
  <c r="E284" i="14"/>
  <c r="F37" i="6"/>
  <c r="E232" i="14"/>
  <c r="E133" i="14"/>
  <c r="E200" i="6"/>
  <c r="F236" i="14"/>
  <c r="E144" i="6"/>
  <c r="F120" i="14"/>
  <c r="F214" i="14"/>
  <c r="F36" i="6"/>
  <c r="E101" i="6"/>
  <c r="E46" i="6"/>
  <c r="F138" i="6"/>
  <c r="F250" i="6"/>
  <c r="E279" i="6"/>
  <c r="F23" i="14"/>
  <c r="E268" i="6"/>
  <c r="F296" i="6"/>
  <c r="F29" i="14"/>
  <c r="F23" i="6"/>
  <c r="F136" i="6"/>
  <c r="F57" i="6"/>
  <c r="E146" i="6"/>
  <c r="E44" i="6"/>
  <c r="F58" i="14"/>
  <c r="F119" i="6"/>
  <c r="F123" i="14"/>
  <c r="E67" i="6"/>
  <c r="E13" i="6"/>
  <c r="F125" i="6"/>
  <c r="F50" i="6"/>
  <c r="F127" i="6"/>
  <c r="E187" i="6"/>
  <c r="F227" i="6"/>
  <c r="E169" i="6"/>
  <c r="F208" i="6"/>
  <c r="E95" i="14"/>
  <c r="E225" i="14"/>
  <c r="F144" i="6"/>
  <c r="F65" i="6"/>
  <c r="E154" i="6"/>
  <c r="E52" i="6"/>
  <c r="F27" i="6"/>
  <c r="E140" i="6"/>
  <c r="F131" i="14"/>
  <c r="E91" i="6"/>
  <c r="F277" i="6"/>
  <c r="E165" i="14"/>
  <c r="E57" i="6"/>
  <c r="F169" i="6"/>
  <c r="F94" i="6"/>
  <c r="F206" i="6"/>
  <c r="E235" i="6"/>
  <c r="F271" i="6"/>
  <c r="E224" i="6"/>
  <c r="F252" i="6"/>
  <c r="E205" i="6"/>
  <c r="F92" i="6"/>
  <c r="F13" i="6"/>
  <c r="E102" i="6"/>
  <c r="F194" i="6"/>
  <c r="F14" i="14"/>
  <c r="E43" i="14"/>
  <c r="F79" i="14"/>
  <c r="E32" i="14"/>
  <c r="F55" i="6"/>
  <c r="F109" i="14"/>
  <c r="F177" i="6"/>
  <c r="F279" i="6"/>
  <c r="E64" i="14"/>
  <c r="F137" i="14"/>
  <c r="E97" i="14"/>
  <c r="F88" i="14"/>
  <c r="F134" i="14"/>
  <c r="F242" i="14"/>
  <c r="F243" i="14"/>
  <c r="F140" i="14"/>
  <c r="F69" i="6"/>
  <c r="F151" i="6"/>
  <c r="E124" i="6"/>
  <c r="F105" i="14"/>
  <c r="E65" i="14"/>
  <c r="E54" i="14"/>
  <c r="F102" i="14"/>
  <c r="F180" i="14"/>
  <c r="F183" i="14"/>
  <c r="F285" i="6"/>
  <c r="F32" i="6"/>
  <c r="F246" i="6"/>
  <c r="F248" i="6"/>
  <c r="E156" i="6"/>
  <c r="F273" i="14"/>
  <c r="E238" i="14"/>
  <c r="F209" i="6"/>
  <c r="E271" i="14"/>
  <c r="F101" i="6"/>
  <c r="F203" i="6"/>
  <c r="F225" i="6"/>
  <c r="F114" i="14"/>
  <c r="E74" i="14"/>
  <c r="F65" i="14"/>
  <c r="E112" i="14"/>
  <c r="F202" i="14"/>
  <c r="F203" i="14"/>
  <c r="F66" i="14"/>
  <c r="F192" i="6"/>
  <c r="F167" i="6"/>
  <c r="E92" i="6"/>
  <c r="E21" i="14"/>
  <c r="E229" i="6"/>
  <c r="E209" i="6"/>
  <c r="E25" i="14"/>
  <c r="E185" i="6"/>
  <c r="F185" i="6"/>
  <c r="E94" i="6"/>
  <c r="F71" i="14"/>
  <c r="E123" i="14"/>
  <c r="F157" i="14"/>
  <c r="E120" i="14"/>
  <c r="E111" i="14"/>
  <c r="E155" i="14"/>
  <c r="E33" i="6"/>
  <c r="E211" i="6"/>
  <c r="F201" i="6"/>
  <c r="E53" i="14"/>
  <c r="F249" i="6"/>
  <c r="F229" i="6"/>
  <c r="F45" i="14"/>
  <c r="E274" i="6"/>
  <c r="E277" i="6"/>
  <c r="E53" i="6"/>
  <c r="F200" i="14"/>
  <c r="E63" i="6"/>
  <c r="E140" i="14"/>
  <c r="E286" i="6"/>
  <c r="F92" i="14"/>
  <c r="E298" i="14"/>
  <c r="E288" i="14"/>
  <c r="F121" i="14"/>
  <c r="E72" i="14"/>
  <c r="E163" i="14"/>
  <c r="E272" i="14"/>
  <c r="F156" i="14"/>
  <c r="F154" i="14"/>
  <c r="F68" i="6"/>
  <c r="E133" i="6"/>
  <c r="E78" i="6"/>
  <c r="F170" i="6"/>
  <c r="F282" i="6"/>
  <c r="E19" i="14"/>
  <c r="F55" i="14"/>
  <c r="E300" i="6"/>
  <c r="F36" i="14"/>
  <c r="E82" i="14"/>
  <c r="E217" i="6"/>
  <c r="F168" i="6"/>
  <c r="F89" i="6"/>
  <c r="F14" i="6"/>
  <c r="E11" i="6"/>
  <c r="F107" i="6"/>
  <c r="F187" i="6"/>
  <c r="E79" i="6"/>
  <c r="E45" i="6"/>
  <c r="F157" i="6"/>
  <c r="F82" i="6"/>
  <c r="F191" i="6"/>
  <c r="E223" i="6"/>
  <c r="F259" i="6"/>
  <c r="E212" i="6"/>
  <c r="F240" i="6"/>
  <c r="F155" i="6"/>
  <c r="E257" i="14"/>
  <c r="F176" i="6"/>
  <c r="F97" i="6"/>
  <c r="F22" i="6"/>
  <c r="E43" i="6"/>
  <c r="E128" i="6"/>
  <c r="E198" i="6"/>
  <c r="F99" i="6"/>
  <c r="E171" i="6"/>
  <c r="E63" i="14"/>
  <c r="E197" i="14"/>
  <c r="F24" i="6"/>
  <c r="E89" i="6"/>
  <c r="E34" i="6"/>
  <c r="F126" i="6"/>
  <c r="F238" i="6"/>
  <c r="E267" i="6"/>
  <c r="F11" i="14"/>
  <c r="E256" i="6"/>
  <c r="F284" i="6"/>
  <c r="F289" i="6"/>
  <c r="F124" i="6"/>
  <c r="F45" i="6"/>
  <c r="E134" i="6"/>
  <c r="E32" i="6"/>
  <c r="F46" i="14"/>
  <c r="F87" i="6"/>
  <c r="F111" i="14"/>
  <c r="E19" i="6"/>
  <c r="E225" i="6"/>
  <c r="E145" i="14"/>
  <c r="E138" i="6"/>
  <c r="F115" i="14"/>
  <c r="E149" i="14"/>
  <c r="F169" i="14"/>
  <c r="F133" i="14"/>
  <c r="E125" i="14"/>
  <c r="E167" i="14"/>
  <c r="F291" i="14"/>
  <c r="E292" i="14"/>
  <c r="E220" i="14"/>
  <c r="E30" i="6"/>
  <c r="F299" i="6"/>
  <c r="F77" i="14"/>
  <c r="F141" i="14"/>
  <c r="F101" i="14"/>
  <c r="E93" i="14"/>
  <c r="E139" i="14"/>
  <c r="E250" i="14"/>
  <c r="F250" i="14"/>
  <c r="E152" i="14"/>
  <c r="F160" i="6"/>
  <c r="E87" i="6"/>
  <c r="F40" i="14"/>
  <c r="E281" i="6"/>
  <c r="E206" i="6"/>
  <c r="E180" i="6"/>
  <c r="E294" i="6"/>
  <c r="E62" i="6"/>
  <c r="F39" i="14"/>
  <c r="F100" i="14"/>
  <c r="F149" i="14"/>
  <c r="F110" i="14"/>
  <c r="E102" i="14"/>
  <c r="E147" i="14"/>
  <c r="F262" i="14"/>
  <c r="F263" i="14"/>
  <c r="F172" i="14"/>
  <c r="E129" i="6"/>
  <c r="E15" i="14"/>
  <c r="E68" i="14"/>
  <c r="F82" i="14"/>
  <c r="F21" i="14"/>
  <c r="F293" i="6"/>
  <c r="E80" i="14"/>
  <c r="F126" i="14"/>
  <c r="E127" i="14"/>
  <c r="F58" i="6"/>
  <c r="E183" i="6"/>
  <c r="E189" i="14"/>
  <c r="F189" i="14"/>
  <c r="E154" i="14"/>
  <c r="F146" i="14"/>
  <c r="E187" i="14"/>
  <c r="F17" i="6"/>
  <c r="E47" i="14"/>
  <c r="F90" i="14"/>
  <c r="E92" i="14"/>
  <c r="E42" i="14"/>
  <c r="E22" i="14"/>
  <c r="E89" i="14"/>
  <c r="F148" i="14"/>
  <c r="F151" i="14"/>
  <c r="E115" i="6"/>
  <c r="E231" i="6"/>
  <c r="E26" i="14"/>
  <c r="E245" i="6"/>
  <c r="F104" i="14"/>
  <c r="F152" i="14"/>
  <c r="E84" i="14"/>
  <c r="F206" i="14"/>
  <c r="F176" i="14"/>
  <c r="E208" i="14"/>
  <c r="F218" i="14"/>
  <c r="F100" i="6"/>
  <c r="F21" i="6"/>
  <c r="E110" i="6"/>
  <c r="F202" i="6"/>
  <c r="F22" i="14"/>
  <c r="E51" i="14"/>
  <c r="F87" i="14"/>
  <c r="E40" i="14"/>
  <c r="F123" i="6"/>
  <c r="F118" i="14"/>
  <c r="F10" i="6"/>
  <c r="F200" i="6"/>
  <c r="F121" i="6"/>
  <c r="F46" i="6"/>
  <c r="E116" i="6"/>
  <c r="F181" i="6"/>
  <c r="F223" i="6"/>
  <c r="E161" i="6"/>
  <c r="F12" i="6"/>
  <c r="E77" i="6"/>
  <c r="E22" i="6"/>
  <c r="F114" i="6"/>
  <c r="F226" i="6"/>
  <c r="E255" i="6"/>
  <c r="F291" i="6"/>
  <c r="E244" i="6"/>
  <c r="F272" i="6"/>
  <c r="F257" i="6"/>
  <c r="E289" i="14"/>
  <c r="E17" i="6"/>
  <c r="F129" i="6"/>
  <c r="F54" i="6"/>
  <c r="E139" i="6"/>
  <c r="E192" i="6"/>
  <c r="F231" i="6"/>
  <c r="E177" i="6"/>
  <c r="F212" i="6"/>
  <c r="E100" i="14"/>
  <c r="E229" i="14"/>
  <c r="F56" i="6"/>
  <c r="E121" i="6"/>
  <c r="E66" i="6"/>
  <c r="F158" i="6"/>
  <c r="F270" i="6"/>
  <c r="E299" i="6"/>
  <c r="F43" i="14"/>
  <c r="E288" i="6"/>
  <c r="F24" i="14"/>
  <c r="F68" i="14"/>
  <c r="F156" i="6"/>
  <c r="F77" i="6"/>
  <c r="E166" i="6"/>
  <c r="E64" i="6"/>
  <c r="F75" i="6"/>
  <c r="E168" i="6"/>
  <c r="F31" i="6"/>
  <c r="E123" i="6"/>
  <c r="F17" i="14"/>
  <c r="E177" i="14"/>
  <c r="F102" i="6"/>
  <c r="E232" i="6"/>
  <c r="E213" i="14"/>
  <c r="F201" i="14"/>
  <c r="E166" i="14"/>
  <c r="F158" i="14"/>
  <c r="E199" i="14"/>
  <c r="F276" i="14"/>
  <c r="E158" i="6"/>
  <c r="F135" i="14"/>
  <c r="E157" i="14"/>
  <c r="F173" i="14"/>
  <c r="E138" i="14"/>
  <c r="F129" i="14"/>
  <c r="E171" i="14"/>
  <c r="F296" i="14"/>
  <c r="F297" i="14"/>
  <c r="E228" i="14"/>
  <c r="E97" i="6"/>
  <c r="E275" i="6"/>
  <c r="E29" i="14"/>
  <c r="F73" i="14"/>
  <c r="E293" i="6"/>
  <c r="E273" i="6"/>
  <c r="F70" i="14"/>
  <c r="F98" i="14"/>
  <c r="E99" i="14"/>
  <c r="F26" i="6"/>
  <c r="E111" i="6"/>
  <c r="E173" i="14"/>
  <c r="F181" i="14"/>
  <c r="E146" i="14"/>
  <c r="F138" i="14"/>
  <c r="E179" i="14"/>
  <c r="E244" i="14"/>
  <c r="F113" i="6"/>
  <c r="F215" i="6"/>
  <c r="E246" i="6"/>
  <c r="E119" i="14"/>
  <c r="F78" i="14"/>
  <c r="E70" i="14"/>
  <c r="F116" i="14"/>
  <c r="F210" i="14"/>
  <c r="F211" i="14"/>
  <c r="E85" i="14"/>
  <c r="F186" i="6"/>
  <c r="E24" i="14"/>
  <c r="E245" i="14"/>
  <c r="F221" i="14"/>
  <c r="E186" i="14"/>
  <c r="F178" i="14"/>
  <c r="E219" i="14"/>
  <c r="F145" i="6"/>
  <c r="F247" i="6"/>
  <c r="E18" i="14"/>
  <c r="F128" i="14"/>
  <c r="E88" i="14"/>
  <c r="E79" i="14"/>
  <c r="F125" i="14"/>
  <c r="F226" i="14"/>
  <c r="F227" i="14"/>
  <c r="F117" i="14"/>
  <c r="E234" i="6"/>
  <c r="F143" i="14"/>
  <c r="F96" i="14"/>
  <c r="F228" i="14"/>
  <c r="E130" i="14"/>
  <c r="E266" i="14"/>
  <c r="F112" i="14"/>
  <c r="F132" i="6"/>
  <c r="F53" i="6"/>
  <c r="E142" i="6"/>
  <c r="E40" i="6"/>
  <c r="F54" i="14"/>
  <c r="E108" i="6"/>
  <c r="F119" i="14"/>
  <c r="E51" i="6"/>
  <c r="F245" i="6"/>
  <c r="E153" i="14"/>
  <c r="E41" i="6"/>
  <c r="F153" i="6"/>
  <c r="F78" i="6"/>
  <c r="E186" i="6"/>
  <c r="E219" i="6"/>
  <c r="F255" i="6"/>
  <c r="E208" i="6"/>
  <c r="F44" i="6"/>
  <c r="E109" i="6"/>
  <c r="E54" i="6"/>
  <c r="F146" i="6"/>
  <c r="F258" i="6"/>
  <c r="E287" i="6"/>
  <c r="F31" i="14"/>
  <c r="E276" i="6"/>
  <c r="F12" i="14"/>
  <c r="E50" i="14"/>
  <c r="E49" i="6"/>
  <c r="F161" i="6"/>
  <c r="F86" i="6"/>
  <c r="E197" i="6"/>
  <c r="E227" i="6"/>
  <c r="F263" i="6"/>
  <c r="E216" i="6"/>
  <c r="F244" i="6"/>
  <c r="E173" i="6"/>
  <c r="E261" i="14"/>
  <c r="F88" i="6"/>
  <c r="E153" i="6"/>
  <c r="E98" i="6"/>
  <c r="F190" i="6"/>
  <c r="F10" i="14"/>
  <c r="E39" i="14"/>
  <c r="F75" i="14"/>
  <c r="E28" i="14"/>
  <c r="F19" i="6"/>
  <c r="E105" i="14"/>
  <c r="F188" i="6"/>
  <c r="F109" i="6"/>
  <c r="F34" i="6"/>
  <c r="E84" i="6"/>
  <c r="F159" i="6"/>
  <c r="F211" i="6"/>
  <c r="F131" i="6"/>
  <c r="E189" i="6"/>
  <c r="E77" i="14"/>
  <c r="E209" i="14"/>
  <c r="E36" i="6"/>
  <c r="E35" i="6"/>
  <c r="E269" i="14"/>
  <c r="F233" i="14"/>
  <c r="E198" i="14"/>
  <c r="F190" i="14"/>
  <c r="E231" i="14"/>
  <c r="F122" i="6"/>
  <c r="E252" i="6"/>
  <c r="E221" i="14"/>
  <c r="F205" i="14"/>
  <c r="E170" i="14"/>
  <c r="F162" i="14"/>
  <c r="E203" i="14"/>
  <c r="E282" i="14"/>
  <c r="F81" i="6"/>
  <c r="E176" i="6"/>
  <c r="E190" i="6"/>
  <c r="E110" i="14"/>
  <c r="F69" i="14"/>
  <c r="E61" i="14"/>
  <c r="E107" i="14"/>
  <c r="E192" i="14"/>
  <c r="F192" i="14"/>
  <c r="E37" i="14"/>
  <c r="F154" i="6"/>
  <c r="E284" i="6"/>
  <c r="E237" i="14"/>
  <c r="F213" i="14"/>
  <c r="E178" i="14"/>
  <c r="F170" i="14"/>
  <c r="E211" i="14"/>
  <c r="F292" i="14"/>
  <c r="E74" i="6"/>
  <c r="F51" i="14"/>
  <c r="E114" i="14"/>
  <c r="F153" i="14"/>
  <c r="E115" i="14"/>
  <c r="F106" i="14"/>
  <c r="E151" i="14"/>
  <c r="F268" i="14"/>
  <c r="E270" i="14"/>
  <c r="E184" i="14"/>
  <c r="E148" i="6"/>
  <c r="E194" i="6"/>
  <c r="F253" i="14"/>
  <c r="E218" i="14"/>
  <c r="E112" i="6"/>
  <c r="E251" i="14"/>
  <c r="E106" i="6"/>
  <c r="F83" i="14"/>
  <c r="E137" i="14"/>
  <c r="F161" i="14"/>
  <c r="F124" i="14"/>
  <c r="E116" i="14"/>
  <c r="E159" i="14"/>
  <c r="F280" i="14"/>
  <c r="F281" i="14"/>
  <c r="E204" i="14"/>
  <c r="E59" i="14"/>
  <c r="F220" i="14"/>
  <c r="F53" i="14"/>
  <c r="F270" i="14"/>
  <c r="F282" i="14"/>
  <c r="E108" i="14"/>
  <c r="F196" i="6"/>
  <c r="F117" i="6"/>
  <c r="F42" i="6"/>
  <c r="E107" i="6"/>
  <c r="F175" i="6"/>
  <c r="F219" i="6"/>
  <c r="E152" i="6"/>
  <c r="F199" i="6"/>
  <c r="E86" i="14"/>
  <c r="E217" i="14"/>
  <c r="F40" i="6"/>
  <c r="E105" i="6"/>
  <c r="E50" i="6"/>
  <c r="F142" i="6"/>
  <c r="F254" i="6"/>
  <c r="E283" i="6"/>
  <c r="F27" i="14"/>
  <c r="E272" i="6"/>
  <c r="F108" i="6"/>
  <c r="F29" i="6"/>
  <c r="E118" i="6"/>
  <c r="E16" i="6"/>
  <c r="F30" i="14"/>
  <c r="E31" i="6"/>
  <c r="F95" i="14"/>
  <c r="E48" i="14"/>
  <c r="E172" i="6"/>
  <c r="E128" i="14"/>
  <c r="F48" i="6"/>
  <c r="E113" i="6"/>
  <c r="E58" i="6"/>
  <c r="F150" i="6"/>
  <c r="F262" i="6"/>
  <c r="E291" i="6"/>
  <c r="F35" i="14"/>
  <c r="E280" i="6"/>
  <c r="F16" i="14"/>
  <c r="E58" i="14"/>
  <c r="E127" i="6"/>
  <c r="F152" i="6"/>
  <c r="F73" i="6"/>
  <c r="E162" i="6"/>
  <c r="E60" i="6"/>
  <c r="F59" i="6"/>
  <c r="E160" i="6"/>
  <c r="F15" i="6"/>
  <c r="F111" i="6"/>
  <c r="E298" i="6"/>
  <c r="E61" i="6"/>
  <c r="F173" i="6"/>
  <c r="F98" i="6"/>
  <c r="F210" i="6"/>
  <c r="E239" i="6"/>
  <c r="F275" i="6"/>
  <c r="E228" i="6"/>
  <c r="F256" i="6"/>
  <c r="E214" i="6"/>
  <c r="F128" i="6"/>
  <c r="F50" i="14"/>
  <c r="F20" i="14"/>
  <c r="E258" i="6"/>
  <c r="F179" i="6"/>
  <c r="F135" i="6"/>
  <c r="F273" i="6"/>
  <c r="E295" i="14"/>
  <c r="F20" i="6"/>
  <c r="F234" i="6"/>
  <c r="F236" i="6"/>
  <c r="E103" i="6"/>
  <c r="F269" i="14"/>
  <c r="E234" i="14"/>
  <c r="E196" i="6"/>
  <c r="E267" i="14"/>
  <c r="E170" i="6"/>
  <c r="F47" i="6"/>
  <c r="E169" i="14"/>
  <c r="F177" i="14"/>
  <c r="E142" i="14"/>
  <c r="E134" i="14"/>
  <c r="E175" i="14"/>
  <c r="E236" i="14"/>
  <c r="F52" i="6"/>
  <c r="F266" i="6"/>
  <c r="F260" i="6"/>
  <c r="E179" i="6"/>
  <c r="F35" i="6"/>
  <c r="E242" i="14"/>
  <c r="E221" i="6"/>
  <c r="E275" i="14"/>
  <c r="F166" i="6"/>
  <c r="E296" i="6"/>
  <c r="E241" i="14"/>
  <c r="F217" i="14"/>
  <c r="E182" i="14"/>
  <c r="F174" i="14"/>
  <c r="E215" i="14"/>
  <c r="E21" i="6"/>
  <c r="F197" i="6"/>
  <c r="F147" i="6"/>
  <c r="E30" i="14"/>
  <c r="E238" i="6"/>
  <c r="E218" i="6"/>
  <c r="E34" i="14"/>
  <c r="E233" i="6"/>
  <c r="F198" i="6"/>
  <c r="E36" i="14"/>
  <c r="E253" i="14"/>
  <c r="F225" i="14"/>
  <c r="E190" i="14"/>
  <c r="F182" i="14"/>
  <c r="E223" i="14"/>
  <c r="E241" i="6"/>
  <c r="F187" i="14"/>
  <c r="E156" i="14"/>
  <c r="F122" i="14"/>
  <c r="F164" i="6"/>
  <c r="E38" i="14"/>
  <c r="F287" i="6"/>
  <c r="F63" i="14"/>
  <c r="F230" i="6"/>
  <c r="F41" i="6"/>
  <c r="F224" i="6"/>
  <c r="E184" i="6"/>
  <c r="F237" i="14"/>
  <c r="F19" i="14"/>
  <c r="F163" i="14"/>
  <c r="E243" i="14"/>
  <c r="E150" i="14"/>
  <c r="F205" i="6"/>
  <c r="F193" i="14"/>
  <c r="E258" i="14"/>
  <c r="F259" i="14"/>
  <c r="F160" i="14"/>
  <c r="E188" i="14"/>
  <c r="F90" i="6"/>
  <c r="F184" i="14"/>
  <c r="F85" i="6"/>
  <c r="E185" i="14"/>
  <c r="E240" i="6"/>
  <c r="E16" i="14"/>
  <c r="E259" i="6"/>
  <c r="E130" i="6"/>
  <c r="E29" i="6"/>
  <c r="E23" i="6"/>
  <c r="E263" i="14"/>
  <c r="E202" i="14"/>
  <c r="F86" i="14"/>
  <c r="F142" i="14"/>
  <c r="F103" i="6"/>
  <c r="E158" i="14"/>
  <c r="F277" i="14"/>
  <c r="F33" i="14"/>
  <c r="E49" i="14"/>
  <c r="E168" i="14"/>
  <c r="E254" i="14"/>
  <c r="F219" i="14"/>
  <c r="E220" i="6"/>
  <c r="F130" i="14"/>
  <c r="E252" i="14"/>
  <c r="F253" i="6"/>
  <c r="E227" i="14"/>
  <c r="F283" i="14"/>
  <c r="F231" i="14"/>
  <c r="F216" i="6"/>
  <c r="F286" i="14"/>
  <c r="E118" i="14"/>
  <c r="E157" i="6"/>
  <c r="F251" i="14"/>
  <c r="F271" i="14"/>
  <c r="E71" i="14"/>
  <c r="E254" i="6"/>
  <c r="F221" i="6"/>
  <c r="E174" i="6"/>
  <c r="F76" i="6"/>
  <c r="F44" i="14"/>
  <c r="F295" i="6"/>
  <c r="E28" i="6"/>
  <c r="F141" i="6"/>
  <c r="F194" i="14"/>
  <c r="F145" i="14"/>
  <c r="E59" i="6"/>
  <c r="E183" i="14"/>
  <c r="E39" i="6"/>
  <c r="F150" i="14"/>
  <c r="F89" i="14"/>
  <c r="F93" i="14"/>
  <c r="F167" i="14"/>
  <c r="E205" i="14"/>
  <c r="F298" i="14"/>
  <c r="E144" i="14"/>
  <c r="F108" i="14"/>
  <c r="F275" i="14"/>
  <c r="E17" i="14"/>
  <c r="F204" i="14"/>
  <c r="E104" i="6"/>
  <c r="E176" i="14"/>
  <c r="F144" i="14"/>
  <c r="F274" i="14"/>
  <c r="E290" i="14"/>
  <c r="E136" i="14"/>
  <c r="E216" i="14"/>
  <c r="F285" i="14"/>
  <c r="E72" i="6"/>
  <c r="E73" i="6"/>
  <c r="E141" i="6"/>
  <c r="E91" i="14"/>
  <c r="E248" i="6"/>
  <c r="F42" i="14"/>
  <c r="F66" i="6"/>
  <c r="F214" i="6"/>
  <c r="E235" i="14"/>
  <c r="E106" i="14"/>
  <c r="E155" i="6"/>
  <c r="F241" i="6"/>
  <c r="E191" i="14"/>
  <c r="F297" i="6"/>
  <c r="E14" i="14"/>
  <c r="F37" i="14"/>
  <c r="E103" i="14"/>
  <c r="E210" i="6"/>
  <c r="E162" i="14"/>
  <c r="F222" i="14"/>
  <c r="F199" i="14"/>
  <c r="F254" i="14"/>
  <c r="E24" i="6"/>
  <c r="E300" i="14"/>
  <c r="F261" i="14"/>
  <c r="E212" i="14"/>
  <c r="F264" i="14"/>
  <c r="E46" i="14"/>
  <c r="E213" i="6"/>
  <c r="E262" i="6"/>
  <c r="F246" i="14"/>
  <c r="F223" i="14"/>
  <c r="F255" i="14"/>
  <c r="E274" i="14"/>
  <c r="E57" i="14"/>
  <c r="F168" i="14"/>
  <c r="E96" i="6"/>
  <c r="E18" i="6"/>
  <c r="E86" i="6"/>
  <c r="F16" i="6"/>
  <c r="F276" i="6"/>
  <c r="E76" i="6"/>
  <c r="E167" i="6"/>
  <c r="F228" i="6"/>
  <c r="F97" i="14"/>
  <c r="E285" i="14"/>
  <c r="F38" i="6"/>
  <c r="E283" i="14"/>
  <c r="F165" i="6"/>
  <c r="E126" i="6"/>
  <c r="E195" i="14"/>
  <c r="E278" i="14"/>
  <c r="E200" i="14"/>
  <c r="E56" i="14"/>
  <c r="E276" i="14"/>
  <c r="E104" i="14"/>
  <c r="E226" i="14"/>
  <c r="F164" i="14"/>
  <c r="E135" i="14"/>
  <c r="E165" i="6"/>
  <c r="E291" i="14"/>
  <c r="E294" i="14"/>
  <c r="F267" i="14"/>
  <c r="F76" i="14"/>
  <c r="F224" i="14"/>
  <c r="F136" i="14"/>
  <c r="F265" i="6"/>
  <c r="F279" i="14"/>
  <c r="F179" i="14"/>
  <c r="F94" i="14"/>
  <c r="F239" i="14"/>
  <c r="E182" i="6"/>
  <c r="F110" i="6"/>
  <c r="F178" i="6"/>
  <c r="E81" i="6"/>
  <c r="E269" i="6"/>
  <c r="F107" i="14"/>
  <c r="E207" i="6"/>
  <c r="E71" i="6"/>
  <c r="E56" i="6"/>
  <c r="E143" i="14"/>
  <c r="F245" i="14"/>
  <c r="E143" i="6"/>
  <c r="F84" i="6"/>
  <c r="F70" i="6"/>
  <c r="F267" i="6"/>
  <c r="F103" i="14"/>
  <c r="E67" i="14"/>
  <c r="E268" i="14"/>
  <c r="F232" i="14"/>
  <c r="F234" i="14"/>
  <c r="E55" i="6"/>
  <c r="E265" i="14"/>
  <c r="E196" i="14"/>
  <c r="E164" i="6"/>
  <c r="F238" i="14"/>
  <c r="F215" i="14"/>
  <c r="F116" i="6"/>
  <c r="F159" i="14"/>
  <c r="E76" i="14"/>
  <c r="E265" i="6"/>
  <c r="F278" i="14"/>
  <c r="E126" i="14"/>
  <c r="F56" i="14"/>
  <c r="F266" i="14"/>
  <c r="E222" i="6"/>
  <c r="F63" i="6"/>
  <c r="F222" i="6"/>
  <c r="F290" i="6"/>
  <c r="E26" i="6"/>
  <c r="E293" i="14"/>
  <c r="E60" i="14"/>
  <c r="F243" i="6"/>
  <c r="F265" i="14"/>
  <c r="E100" i="6"/>
  <c r="E256" i="14"/>
  <c r="E210" i="14"/>
  <c r="E181" i="14"/>
  <c r="F298" i="6"/>
  <c r="E199" i="6"/>
  <c r="E264" i="14"/>
  <c r="E160" i="14"/>
  <c r="E141" i="14"/>
  <c r="F175" i="14"/>
  <c r="F284" i="14"/>
  <c r="F229" i="14"/>
  <c r="F195" i="14"/>
  <c r="F258" i="14"/>
  <c r="E297" i="6"/>
  <c r="E147" i="6"/>
  <c r="E259" i="14"/>
  <c r="F288" i="14"/>
  <c r="F248" i="14"/>
  <c r="F38" i="14"/>
  <c r="F233" i="6"/>
  <c r="E201" i="6"/>
  <c r="F171" i="6"/>
  <c r="F143" i="6"/>
  <c r="E251" i="6"/>
  <c r="E27" i="14"/>
  <c r="F118" i="6"/>
  <c r="F120" i="6"/>
  <c r="F213" i="6"/>
  <c r="F193" i="6"/>
  <c r="E230" i="14"/>
  <c r="E273" i="14"/>
  <c r="E42" i="6"/>
  <c r="F256" i="14"/>
  <c r="F39" i="6"/>
  <c r="F185" i="14"/>
  <c r="F280" i="6"/>
  <c r="E201" i="14"/>
  <c r="E261" i="6"/>
  <c r="F196" i="14"/>
  <c r="F165" i="14"/>
  <c r="F244" i="14"/>
  <c r="F235" i="14"/>
  <c r="F85" i="14"/>
  <c r="E194" i="14"/>
  <c r="F155" i="14"/>
  <c r="E122" i="14"/>
  <c r="E286" i="14"/>
  <c r="E113" i="14"/>
  <c r="F300" i="6"/>
  <c r="E131" i="14"/>
  <c r="F289" i="14"/>
  <c r="F216" i="14"/>
  <c r="E240" i="14"/>
  <c r="F186" i="14"/>
  <c r="F9" i="14"/>
  <c r="E148" i="14"/>
  <c r="F290" i="14"/>
  <c r="F272" i="14"/>
  <c r="E9" i="6"/>
  <c r="G9" i="6" s="1"/>
  <c r="O11" i="1" s="1"/>
  <c r="F247" i="14"/>
  <c r="E202" i="6"/>
  <c r="E94" i="14"/>
  <c r="F240" i="14"/>
  <c r="F295" i="14"/>
  <c r="F188" i="14"/>
  <c r="F230" i="14"/>
  <c r="E180" i="14"/>
  <c r="F300" i="14"/>
  <c r="F260" i="14"/>
  <c r="F147" i="14"/>
  <c r="F294" i="14"/>
  <c r="F207" i="14"/>
  <c r="F115" i="6"/>
  <c r="F237" i="6"/>
  <c r="E280" i="14"/>
  <c r="F208" i="14"/>
  <c r="E262" i="14"/>
  <c r="F212" i="14"/>
  <c r="E224" i="14"/>
  <c r="F9" i="6"/>
  <c r="E248" i="14"/>
  <c r="E9" i="14"/>
  <c r="G9" i="14" s="1"/>
  <c r="U39" i="1" s="1"/>
  <c r="E260" i="14"/>
  <c r="F191" i="14"/>
  <c r="W25" i="1"/>
  <c r="Z25" i="1"/>
  <c r="AA25" i="1"/>
  <c r="W15" i="1"/>
  <c r="AA15" i="1"/>
  <c r="Z15" i="1"/>
  <c r="W23" i="1"/>
  <c r="Z23" i="1"/>
  <c r="W22" i="1"/>
  <c r="Z22" i="1"/>
  <c r="W14" i="1"/>
  <c r="Z14" i="1"/>
  <c r="AA14" i="1"/>
  <c r="W17" i="1"/>
  <c r="Z17" i="1"/>
  <c r="AA17" i="1"/>
  <c r="W16" i="1"/>
  <c r="Z16" i="1"/>
  <c r="AA16" i="1"/>
  <c r="Z13" i="1"/>
  <c r="AA13" i="1"/>
  <c r="W13" i="1"/>
  <c r="Z21" i="1"/>
  <c r="AA21" i="1"/>
  <c r="W21" i="1"/>
  <c r="W20" i="1"/>
  <c r="Z20" i="1"/>
  <c r="AA20" i="1"/>
  <c r="W12" i="1"/>
  <c r="Z12" i="1"/>
  <c r="AA12" i="1"/>
  <c r="W11" i="1"/>
  <c r="Z11" i="1"/>
  <c r="AA11" i="1"/>
  <c r="W24" i="1"/>
  <c r="Z24" i="1"/>
  <c r="AA24" i="1"/>
  <c r="W19" i="1"/>
  <c r="Z19" i="1"/>
  <c r="AA19" i="1"/>
  <c r="Z26" i="1"/>
  <c r="W26" i="1"/>
  <c r="AA18" i="1"/>
  <c r="Z18" i="1"/>
  <c r="W18" i="1"/>
  <c r="W10" i="1"/>
  <c r="Z10" i="1"/>
  <c r="AI397" i="1"/>
  <c r="AO397" i="1"/>
  <c r="AI333" i="1"/>
  <c r="AO333" i="1"/>
  <c r="AI120" i="1"/>
  <c r="AO120" i="1"/>
  <c r="AI40" i="1"/>
  <c r="AO40" i="1"/>
  <c r="AI419" i="1"/>
  <c r="AO419" i="1"/>
  <c r="AI411" i="1"/>
  <c r="AO411" i="1"/>
  <c r="AI403" i="1"/>
  <c r="AO403" i="1"/>
  <c r="AI395" i="1"/>
  <c r="AO395" i="1"/>
  <c r="AI387" i="1"/>
  <c r="AO387" i="1"/>
  <c r="AI379" i="1"/>
  <c r="AO379" i="1"/>
  <c r="AI371" i="1"/>
  <c r="AO371" i="1"/>
  <c r="AI363" i="1"/>
  <c r="AO363" i="1"/>
  <c r="AI355" i="1"/>
  <c r="AO355" i="1"/>
  <c r="AI347" i="1"/>
  <c r="AO347" i="1"/>
  <c r="AI339" i="1"/>
  <c r="AO339" i="1"/>
  <c r="AI331" i="1"/>
  <c r="AO331" i="1"/>
  <c r="AI323" i="1"/>
  <c r="AO323" i="1"/>
  <c r="AI315" i="1"/>
  <c r="AO315" i="1"/>
  <c r="AI307" i="1"/>
  <c r="AO307" i="1"/>
  <c r="AI134" i="1"/>
  <c r="AO134" i="1"/>
  <c r="AI126" i="1"/>
  <c r="AO126" i="1"/>
  <c r="AI118" i="1"/>
  <c r="AO118" i="1"/>
  <c r="AI110" i="1"/>
  <c r="AO110" i="1"/>
  <c r="AI102" i="1"/>
  <c r="AO102" i="1"/>
  <c r="AI94" i="1"/>
  <c r="AO94" i="1"/>
  <c r="AI86" i="1"/>
  <c r="AO86" i="1"/>
  <c r="AI78" i="1"/>
  <c r="AO78" i="1"/>
  <c r="AI70" i="1"/>
  <c r="AO70" i="1"/>
  <c r="AI62" i="1"/>
  <c r="AO62" i="1"/>
  <c r="AI54" i="1"/>
  <c r="AO54" i="1"/>
  <c r="AI46" i="1"/>
  <c r="AO46" i="1"/>
  <c r="AI38" i="1"/>
  <c r="AO38" i="1"/>
  <c r="AI30" i="1"/>
  <c r="AO30" i="1"/>
  <c r="AI22" i="1"/>
  <c r="AO22" i="1"/>
  <c r="AI14" i="1"/>
  <c r="AO14" i="1"/>
  <c r="AI365" i="1"/>
  <c r="AO365" i="1"/>
  <c r="AI104" i="1"/>
  <c r="AO104" i="1"/>
  <c r="AI9" i="1"/>
  <c r="AO9" i="1"/>
  <c r="AI418" i="1"/>
  <c r="AO418" i="1"/>
  <c r="AI410" i="1"/>
  <c r="AO410" i="1"/>
  <c r="AI402" i="1"/>
  <c r="AO402" i="1"/>
  <c r="AI394" i="1"/>
  <c r="AO394" i="1"/>
  <c r="AI386" i="1"/>
  <c r="AO386" i="1"/>
  <c r="AI378" i="1"/>
  <c r="AO378" i="1"/>
  <c r="AI370" i="1"/>
  <c r="AO370" i="1"/>
  <c r="AI362" i="1"/>
  <c r="AO362" i="1"/>
  <c r="AI354" i="1"/>
  <c r="AO354" i="1"/>
  <c r="AI346" i="1"/>
  <c r="AO346" i="1"/>
  <c r="AI338" i="1"/>
  <c r="AO338" i="1"/>
  <c r="AI330" i="1"/>
  <c r="AO330" i="1"/>
  <c r="AI322" i="1"/>
  <c r="AO322" i="1"/>
  <c r="AI314" i="1"/>
  <c r="AO314" i="1"/>
  <c r="AI306" i="1"/>
  <c r="AO306" i="1"/>
  <c r="AI133" i="1"/>
  <c r="AO133" i="1"/>
  <c r="AI125" i="1"/>
  <c r="AO125" i="1"/>
  <c r="AI117" i="1"/>
  <c r="AO117" i="1"/>
  <c r="AI109" i="1"/>
  <c r="AO109" i="1"/>
  <c r="AI101" i="1"/>
  <c r="AO101" i="1"/>
  <c r="AI93" i="1"/>
  <c r="AO93" i="1"/>
  <c r="AI85" i="1"/>
  <c r="AO85" i="1"/>
  <c r="AI77" i="1"/>
  <c r="AO77" i="1"/>
  <c r="AI69" i="1"/>
  <c r="AO69" i="1"/>
  <c r="AI61" i="1"/>
  <c r="AO61" i="1"/>
  <c r="AI53" i="1"/>
  <c r="AO53" i="1"/>
  <c r="AI45" i="1"/>
  <c r="AO45" i="1"/>
  <c r="AI37" i="1"/>
  <c r="AO37" i="1"/>
  <c r="AI29" i="1"/>
  <c r="AO29" i="1"/>
  <c r="AI21" i="1"/>
  <c r="AO21" i="1"/>
  <c r="AI13" i="1"/>
  <c r="AO13" i="1"/>
  <c r="AI389" i="1"/>
  <c r="AO389" i="1"/>
  <c r="AI325" i="1"/>
  <c r="AO325" i="1"/>
  <c r="AI88" i="1"/>
  <c r="AO88" i="1"/>
  <c r="AI417" i="1"/>
  <c r="AO417" i="1"/>
  <c r="AI409" i="1"/>
  <c r="AO409" i="1"/>
  <c r="AI401" i="1"/>
  <c r="AO401" i="1"/>
  <c r="AI393" i="1"/>
  <c r="AO393" i="1"/>
  <c r="AI385" i="1"/>
  <c r="AO385" i="1"/>
  <c r="AI377" i="1"/>
  <c r="AO377" i="1"/>
  <c r="AI369" i="1"/>
  <c r="AO369" i="1"/>
  <c r="AI361" i="1"/>
  <c r="AO361" i="1"/>
  <c r="AI353" i="1"/>
  <c r="AO353" i="1"/>
  <c r="AI345" i="1"/>
  <c r="AO345" i="1"/>
  <c r="AI337" i="1"/>
  <c r="AO337" i="1"/>
  <c r="AI329" i="1"/>
  <c r="AO329" i="1"/>
  <c r="AI321" i="1"/>
  <c r="AO321" i="1"/>
  <c r="AI313" i="1"/>
  <c r="AO313" i="1"/>
  <c r="AI305" i="1"/>
  <c r="AO305" i="1"/>
  <c r="AI132" i="1"/>
  <c r="AO132" i="1"/>
  <c r="AI124" i="1"/>
  <c r="AO124" i="1"/>
  <c r="AI116" i="1"/>
  <c r="AO116" i="1"/>
  <c r="AI108" i="1"/>
  <c r="AO108" i="1"/>
  <c r="AI100" i="1"/>
  <c r="AO100" i="1"/>
  <c r="AI92" i="1"/>
  <c r="AO92" i="1"/>
  <c r="AI84" i="1"/>
  <c r="AO84" i="1"/>
  <c r="AI76" i="1"/>
  <c r="AO76" i="1"/>
  <c r="AI68" i="1"/>
  <c r="AO68" i="1"/>
  <c r="AI60" i="1"/>
  <c r="AO60" i="1"/>
  <c r="AI52" i="1"/>
  <c r="AO52" i="1"/>
  <c r="AI44" i="1"/>
  <c r="AO44" i="1"/>
  <c r="AI36" i="1"/>
  <c r="AO36" i="1"/>
  <c r="AI28" i="1"/>
  <c r="AO28" i="1"/>
  <c r="AI20" i="1"/>
  <c r="AO20" i="1"/>
  <c r="AI12" i="1"/>
  <c r="AO12" i="1"/>
  <c r="AI381" i="1"/>
  <c r="AO381" i="1"/>
  <c r="AI317" i="1"/>
  <c r="AO317" i="1"/>
  <c r="AI80" i="1"/>
  <c r="AO80" i="1"/>
  <c r="AI416" i="1"/>
  <c r="AO416" i="1"/>
  <c r="AI408" i="1"/>
  <c r="AO408" i="1"/>
  <c r="AI400" i="1"/>
  <c r="AO400" i="1"/>
  <c r="AI392" i="1"/>
  <c r="AO392" i="1"/>
  <c r="AI384" i="1"/>
  <c r="AO384" i="1"/>
  <c r="AI376" i="1"/>
  <c r="AO376" i="1"/>
  <c r="AI368" i="1"/>
  <c r="AO368" i="1"/>
  <c r="AI360" i="1"/>
  <c r="AO360" i="1"/>
  <c r="AI352" i="1"/>
  <c r="AO352" i="1"/>
  <c r="AI344" i="1"/>
  <c r="AO344" i="1"/>
  <c r="AI336" i="1"/>
  <c r="AO336" i="1"/>
  <c r="AI328" i="1"/>
  <c r="AO328" i="1"/>
  <c r="AI320" i="1"/>
  <c r="AO320" i="1"/>
  <c r="AI312" i="1"/>
  <c r="AO312" i="1"/>
  <c r="AI304" i="1"/>
  <c r="AO304" i="1"/>
  <c r="AI131" i="1"/>
  <c r="AO131" i="1"/>
  <c r="AI123" i="1"/>
  <c r="AO123" i="1"/>
  <c r="AI115" i="1"/>
  <c r="AO115" i="1"/>
  <c r="AI107" i="1"/>
  <c r="AO107" i="1"/>
  <c r="AI99" i="1"/>
  <c r="AO99" i="1"/>
  <c r="AI91" i="1"/>
  <c r="AO91" i="1"/>
  <c r="AI83" i="1"/>
  <c r="AO83" i="1"/>
  <c r="AI75" i="1"/>
  <c r="AO75" i="1"/>
  <c r="AI67" i="1"/>
  <c r="AO67" i="1"/>
  <c r="AI59" i="1"/>
  <c r="AO59" i="1"/>
  <c r="AI51" i="1"/>
  <c r="AO51" i="1"/>
  <c r="AI43" i="1"/>
  <c r="AO43" i="1"/>
  <c r="AI35" i="1"/>
  <c r="AO35" i="1"/>
  <c r="AI27" i="1"/>
  <c r="AO27" i="1"/>
  <c r="AI19" i="1"/>
  <c r="AO19" i="1"/>
  <c r="AI11" i="1"/>
  <c r="AO11" i="1"/>
  <c r="AI413" i="1"/>
  <c r="AO413" i="1"/>
  <c r="AI349" i="1"/>
  <c r="AO349" i="1"/>
  <c r="AI301" i="1"/>
  <c r="AO301" i="1"/>
  <c r="AI72" i="1"/>
  <c r="AO72" i="1"/>
  <c r="AI415" i="1"/>
  <c r="AO415" i="1"/>
  <c r="AI407" i="1"/>
  <c r="AO407" i="1"/>
  <c r="AI399" i="1"/>
  <c r="AO399" i="1"/>
  <c r="AI391" i="1"/>
  <c r="AO391" i="1"/>
  <c r="AI383" i="1"/>
  <c r="AO383" i="1"/>
  <c r="AI375" i="1"/>
  <c r="AO375" i="1"/>
  <c r="AI367" i="1"/>
  <c r="AO367" i="1"/>
  <c r="AI359" i="1"/>
  <c r="AO359" i="1"/>
  <c r="AI351" i="1"/>
  <c r="AO351" i="1"/>
  <c r="AI343" i="1"/>
  <c r="AO343" i="1"/>
  <c r="AI335" i="1"/>
  <c r="AO335" i="1"/>
  <c r="AI327" i="1"/>
  <c r="AO327" i="1"/>
  <c r="AI319" i="1"/>
  <c r="AO319" i="1"/>
  <c r="AI311" i="1"/>
  <c r="AO311" i="1"/>
  <c r="AI303" i="1"/>
  <c r="AO303" i="1"/>
  <c r="AI130" i="1"/>
  <c r="AO130" i="1"/>
  <c r="AI122" i="1"/>
  <c r="AO122" i="1"/>
  <c r="AI114" i="1"/>
  <c r="AO114" i="1"/>
  <c r="AI106" i="1"/>
  <c r="AO106" i="1"/>
  <c r="AI98" i="1"/>
  <c r="AO98" i="1"/>
  <c r="AI90" i="1"/>
  <c r="AO90" i="1"/>
  <c r="AI82" i="1"/>
  <c r="AO82" i="1"/>
  <c r="AI74" i="1"/>
  <c r="AO74" i="1"/>
  <c r="AI66" i="1"/>
  <c r="AO66" i="1"/>
  <c r="AI58" i="1"/>
  <c r="AO58" i="1"/>
  <c r="AI50" i="1"/>
  <c r="AO50" i="1"/>
  <c r="AI42" i="1"/>
  <c r="AO42" i="1"/>
  <c r="AI34" i="1"/>
  <c r="AO34" i="1"/>
  <c r="AI26" i="1"/>
  <c r="AO26" i="1"/>
  <c r="AI18" i="1"/>
  <c r="AO18" i="1"/>
  <c r="AI10" i="1"/>
  <c r="AO10" i="1"/>
  <c r="AI373" i="1"/>
  <c r="AO373" i="1"/>
  <c r="AI112" i="1"/>
  <c r="AO112" i="1"/>
  <c r="AI414" i="1"/>
  <c r="AO414" i="1"/>
  <c r="AI406" i="1"/>
  <c r="AO406" i="1"/>
  <c r="AI398" i="1"/>
  <c r="AO398" i="1"/>
  <c r="AI390" i="1"/>
  <c r="AO390" i="1"/>
  <c r="AI382" i="1"/>
  <c r="AO382" i="1"/>
  <c r="AI374" i="1"/>
  <c r="AO374" i="1"/>
  <c r="AI366" i="1"/>
  <c r="AO366" i="1"/>
  <c r="AI358" i="1"/>
  <c r="AO358" i="1"/>
  <c r="AI350" i="1"/>
  <c r="AO350" i="1"/>
  <c r="AI342" i="1"/>
  <c r="AO342" i="1"/>
  <c r="AI334" i="1"/>
  <c r="AO334" i="1"/>
  <c r="AI326" i="1"/>
  <c r="AO326" i="1"/>
  <c r="AI318" i="1"/>
  <c r="AO318" i="1"/>
  <c r="AI310" i="1"/>
  <c r="AO310" i="1"/>
  <c r="AI302" i="1"/>
  <c r="AO302" i="1"/>
  <c r="AI129" i="1"/>
  <c r="AO129" i="1"/>
  <c r="AI121" i="1"/>
  <c r="AO121" i="1"/>
  <c r="AI113" i="1"/>
  <c r="AO113" i="1"/>
  <c r="AI105" i="1"/>
  <c r="AO105" i="1"/>
  <c r="AI97" i="1"/>
  <c r="AO97" i="1"/>
  <c r="AI89" i="1"/>
  <c r="AO89" i="1"/>
  <c r="AI81" i="1"/>
  <c r="AO81" i="1"/>
  <c r="AI73" i="1"/>
  <c r="AO73" i="1"/>
  <c r="AI65" i="1"/>
  <c r="AO65" i="1"/>
  <c r="AI57" i="1"/>
  <c r="KD3" i="20" s="1" a="1"/>
  <c r="KD3" i="20" s="1"/>
  <c r="AO57" i="1"/>
  <c r="AI49" i="1"/>
  <c r="AO49" i="1"/>
  <c r="AI41" i="1"/>
  <c r="AO41" i="1"/>
  <c r="AI33" i="1"/>
  <c r="AO33" i="1"/>
  <c r="AI25" i="1"/>
  <c r="AO25" i="1"/>
  <c r="AI17" i="1"/>
  <c r="AO17" i="1"/>
  <c r="AI357" i="1"/>
  <c r="AO357" i="1"/>
  <c r="AI309" i="1"/>
  <c r="AO309" i="1"/>
  <c r="AI96" i="1"/>
  <c r="AO96" i="1"/>
  <c r="AI64" i="1"/>
  <c r="AO64" i="1"/>
  <c r="AI56" i="1"/>
  <c r="AO56" i="1"/>
  <c r="AI32" i="1"/>
  <c r="AO32" i="1"/>
  <c r="AI24" i="1"/>
  <c r="AO24" i="1"/>
  <c r="AI16" i="1"/>
  <c r="AO16" i="1"/>
  <c r="AI405" i="1"/>
  <c r="AO405" i="1"/>
  <c r="AI341" i="1"/>
  <c r="AO341" i="1"/>
  <c r="AI128" i="1"/>
  <c r="AO128" i="1"/>
  <c r="AI48" i="1"/>
  <c r="AO48" i="1"/>
  <c r="AI420" i="1"/>
  <c r="AO420" i="1"/>
  <c r="AI412" i="1"/>
  <c r="AO412" i="1"/>
  <c r="AI404" i="1"/>
  <c r="AO404" i="1"/>
  <c r="AI396" i="1"/>
  <c r="AO396" i="1"/>
  <c r="AI388" i="1"/>
  <c r="AO388" i="1"/>
  <c r="AI380" i="1"/>
  <c r="AO380" i="1"/>
  <c r="AI372" i="1"/>
  <c r="AO372" i="1"/>
  <c r="AI364" i="1"/>
  <c r="AO364" i="1"/>
  <c r="AI356" i="1"/>
  <c r="AO356" i="1"/>
  <c r="AI348" i="1"/>
  <c r="AO348" i="1"/>
  <c r="AI340" i="1"/>
  <c r="AO340" i="1"/>
  <c r="AI332" i="1"/>
  <c r="AO332" i="1"/>
  <c r="AI324" i="1"/>
  <c r="AO324" i="1"/>
  <c r="AI316" i="1"/>
  <c r="AO316" i="1"/>
  <c r="AI308" i="1"/>
  <c r="AO308" i="1"/>
  <c r="AI135" i="1"/>
  <c r="AO135" i="1"/>
  <c r="AI127" i="1"/>
  <c r="AO127" i="1"/>
  <c r="AI119" i="1"/>
  <c r="AO119" i="1"/>
  <c r="AI111" i="1"/>
  <c r="AO111" i="1"/>
  <c r="AI103" i="1"/>
  <c r="AO103" i="1"/>
  <c r="AI95" i="1"/>
  <c r="AO95" i="1"/>
  <c r="AI87" i="1"/>
  <c r="AO87" i="1"/>
  <c r="AI79" i="1"/>
  <c r="AO79" i="1"/>
  <c r="AI71" i="1"/>
  <c r="AO71" i="1"/>
  <c r="AI63" i="1"/>
  <c r="AO63" i="1"/>
  <c r="AI55" i="1"/>
  <c r="AO55" i="1"/>
  <c r="AI47" i="1"/>
  <c r="AO47" i="1"/>
  <c r="AI39" i="1"/>
  <c r="AO39" i="1"/>
  <c r="AI31" i="1"/>
  <c r="AO31" i="1"/>
  <c r="AI23" i="1"/>
  <c r="AO23" i="1"/>
  <c r="AI15" i="1"/>
  <c r="AO15" i="1"/>
  <c r="W413" i="1"/>
  <c r="AC419" i="1"/>
  <c r="W405" i="1"/>
  <c r="AC411" i="1"/>
  <c r="W397" i="1"/>
  <c r="AC403" i="1"/>
  <c r="W246" i="1"/>
  <c r="AC395" i="1"/>
  <c r="W238" i="1"/>
  <c r="AC387" i="1"/>
  <c r="W230" i="1"/>
  <c r="AC379" i="1"/>
  <c r="W222" i="1"/>
  <c r="AC371" i="1"/>
  <c r="W214" i="1"/>
  <c r="AC363" i="1"/>
  <c r="W206" i="1"/>
  <c r="AC355" i="1"/>
  <c r="W198" i="1"/>
  <c r="AC347" i="1"/>
  <c r="W190" i="1"/>
  <c r="AC339" i="1"/>
  <c r="W182" i="1"/>
  <c r="AC331" i="1"/>
  <c r="W174" i="1"/>
  <c r="AC323" i="1"/>
  <c r="W166" i="1"/>
  <c r="AC315" i="1"/>
  <c r="W158" i="1"/>
  <c r="AC307" i="1"/>
  <c r="W150" i="1"/>
  <c r="AC150" i="1"/>
  <c r="W142" i="1"/>
  <c r="AC142" i="1"/>
  <c r="W134" i="1"/>
  <c r="AC134" i="1"/>
  <c r="W126" i="1"/>
  <c r="AC126" i="1"/>
  <c r="W118" i="1"/>
  <c r="AC118" i="1"/>
  <c r="W110" i="1"/>
  <c r="AC110" i="1"/>
  <c r="W102" i="1"/>
  <c r="AC102" i="1"/>
  <c r="W94" i="1"/>
  <c r="AC94" i="1"/>
  <c r="W86" i="1"/>
  <c r="AC86" i="1"/>
  <c r="W78" i="1"/>
  <c r="AC78" i="1"/>
  <c r="W70" i="1"/>
  <c r="AC70" i="1"/>
  <c r="W62" i="1"/>
  <c r="AC62" i="1"/>
  <c r="W54" i="1"/>
  <c r="AC54" i="1"/>
  <c r="W46" i="1"/>
  <c r="AC46" i="1"/>
  <c r="W38" i="1"/>
  <c r="AC38" i="1"/>
  <c r="W30" i="1"/>
  <c r="AC30" i="1"/>
  <c r="AC22" i="1"/>
  <c r="AC14" i="1"/>
  <c r="W420" i="1"/>
  <c r="W412" i="1"/>
  <c r="AC418" i="1"/>
  <c r="W404" i="1"/>
  <c r="AC410" i="1"/>
  <c r="W253" i="1"/>
  <c r="AC402" i="1"/>
  <c r="W245" i="1"/>
  <c r="AC394" i="1"/>
  <c r="W237" i="1"/>
  <c r="AC386" i="1"/>
  <c r="W229" i="1"/>
  <c r="AC378" i="1"/>
  <c r="W221" i="1"/>
  <c r="AC370" i="1"/>
  <c r="W213" i="1"/>
  <c r="AC362" i="1"/>
  <c r="W205" i="1"/>
  <c r="AC354" i="1"/>
  <c r="W197" i="1"/>
  <c r="AC346" i="1"/>
  <c r="W189" i="1"/>
  <c r="AC338" i="1"/>
  <c r="W181" i="1"/>
  <c r="AC330" i="1"/>
  <c r="W173" i="1"/>
  <c r="AC322" i="1"/>
  <c r="W165" i="1"/>
  <c r="AC314" i="1"/>
  <c r="HP3" i="20" s="1" a="1"/>
  <c r="HP3" i="20" s="1"/>
  <c r="W157" i="1"/>
  <c r="AC306" i="1"/>
  <c r="W149" i="1"/>
  <c r="AC149" i="1"/>
  <c r="W141" i="1"/>
  <c r="AC141" i="1"/>
  <c r="W133" i="1"/>
  <c r="AC133" i="1"/>
  <c r="W125" i="1"/>
  <c r="AC125" i="1"/>
  <c r="W117" i="1"/>
  <c r="AC117" i="1"/>
  <c r="W109" i="1"/>
  <c r="AC109" i="1"/>
  <c r="W101" i="1"/>
  <c r="AC101" i="1"/>
  <c r="W93" i="1"/>
  <c r="AC93" i="1"/>
  <c r="W85" i="1"/>
  <c r="AC85" i="1"/>
  <c r="W77" i="1"/>
  <c r="AC77" i="1"/>
  <c r="W69" i="1"/>
  <c r="AC69" i="1"/>
  <c r="W61" i="1"/>
  <c r="AC61" i="1"/>
  <c r="W53" i="1"/>
  <c r="AC53" i="1"/>
  <c r="W45" i="1"/>
  <c r="AC45" i="1"/>
  <c r="W37" i="1"/>
  <c r="AC37" i="1"/>
  <c r="W29" i="1"/>
  <c r="AC29" i="1"/>
  <c r="AC21" i="1"/>
  <c r="AC13" i="1"/>
  <c r="W419" i="1"/>
  <c r="W411" i="1"/>
  <c r="AC417" i="1"/>
  <c r="W403" i="1"/>
  <c r="AC409" i="1"/>
  <c r="W252" i="1"/>
  <c r="AC401" i="1"/>
  <c r="W244" i="1"/>
  <c r="AC393" i="1"/>
  <c r="W236" i="1"/>
  <c r="AC385" i="1"/>
  <c r="W228" i="1"/>
  <c r="AC377" i="1"/>
  <c r="W220" i="1"/>
  <c r="AC369" i="1"/>
  <c r="W212" i="1"/>
  <c r="AC361" i="1"/>
  <c r="W204" i="1"/>
  <c r="AC353" i="1"/>
  <c r="W196" i="1"/>
  <c r="AC345" i="1"/>
  <c r="W188" i="1"/>
  <c r="AC337" i="1"/>
  <c r="W180" i="1"/>
  <c r="AC329" i="1"/>
  <c r="W172" i="1"/>
  <c r="AC321" i="1"/>
  <c r="W164" i="1"/>
  <c r="AC313" i="1"/>
  <c r="W156" i="1"/>
  <c r="AC305" i="1"/>
  <c r="W148" i="1"/>
  <c r="AC148" i="1"/>
  <c r="W140" i="1"/>
  <c r="AC140" i="1"/>
  <c r="W132" i="1"/>
  <c r="AC132" i="1"/>
  <c r="W124" i="1"/>
  <c r="AC124" i="1"/>
  <c r="W116" i="1"/>
  <c r="AC116" i="1"/>
  <c r="W108" i="1"/>
  <c r="AC108" i="1"/>
  <c r="W100" i="1"/>
  <c r="AC100" i="1"/>
  <c r="W92" i="1"/>
  <c r="AC92" i="1"/>
  <c r="W84" i="1"/>
  <c r="AC84" i="1"/>
  <c r="W76" i="1"/>
  <c r="AC76" i="1"/>
  <c r="W68" i="1"/>
  <c r="AC68" i="1"/>
  <c r="W60" i="1"/>
  <c r="AC60" i="1"/>
  <c r="W52" i="1"/>
  <c r="AC52" i="1"/>
  <c r="W44" i="1"/>
  <c r="AC44" i="1"/>
  <c r="W36" i="1"/>
  <c r="AC36" i="1"/>
  <c r="W28" i="1"/>
  <c r="FN3" i="21" s="1" a="1"/>
  <c r="FN3" i="21" s="1"/>
  <c r="AC28" i="1"/>
  <c r="AC20" i="1"/>
  <c r="AC12" i="1"/>
  <c r="W418" i="1"/>
  <c r="W410" i="1"/>
  <c r="AC416" i="1"/>
  <c r="W402" i="1"/>
  <c r="AC408" i="1"/>
  <c r="W251" i="1"/>
  <c r="AC400" i="1"/>
  <c r="W243" i="1"/>
  <c r="AC392" i="1"/>
  <c r="W235" i="1"/>
  <c r="AC384" i="1"/>
  <c r="W227" i="1"/>
  <c r="AC376" i="1"/>
  <c r="W219" i="1"/>
  <c r="AC368" i="1"/>
  <c r="W211" i="1"/>
  <c r="AC360" i="1"/>
  <c r="W203" i="1"/>
  <c r="AC352" i="1"/>
  <c r="W195" i="1"/>
  <c r="AC344" i="1"/>
  <c r="W187" i="1"/>
  <c r="AC336" i="1"/>
  <c r="W179" i="1"/>
  <c r="AC328" i="1"/>
  <c r="W171" i="1"/>
  <c r="AC320" i="1"/>
  <c r="W163" i="1"/>
  <c r="AC312" i="1"/>
  <c r="W155" i="1"/>
  <c r="AC304" i="1"/>
  <c r="W147" i="1"/>
  <c r="AC147" i="1"/>
  <c r="W139" i="1"/>
  <c r="AC139" i="1"/>
  <c r="W131" i="1"/>
  <c r="AC131" i="1"/>
  <c r="W123" i="1"/>
  <c r="AC123" i="1"/>
  <c r="W115" i="1"/>
  <c r="AC115" i="1"/>
  <c r="W107" i="1"/>
  <c r="AC107" i="1"/>
  <c r="W99" i="1"/>
  <c r="AC99" i="1"/>
  <c r="W91" i="1"/>
  <c r="AC91" i="1"/>
  <c r="W83" i="1"/>
  <c r="AC83" i="1"/>
  <c r="W75" i="1"/>
  <c r="AC75" i="1"/>
  <c r="W67" i="1"/>
  <c r="AC67" i="1"/>
  <c r="W59" i="1"/>
  <c r="AC59" i="1"/>
  <c r="W51" i="1"/>
  <c r="AC51" i="1"/>
  <c r="W43" i="1"/>
  <c r="AC43" i="1"/>
  <c r="W35" i="1"/>
  <c r="AC35" i="1"/>
  <c r="W27" i="1"/>
  <c r="AC27" i="1"/>
  <c r="AC19" i="1"/>
  <c r="AC11" i="1"/>
  <c r="W417" i="1"/>
  <c r="W409" i="1"/>
  <c r="AC415" i="1"/>
  <c r="W401" i="1"/>
  <c r="AC407" i="1"/>
  <c r="W250" i="1"/>
  <c r="AC399" i="1"/>
  <c r="W242" i="1"/>
  <c r="AC391" i="1"/>
  <c r="W234" i="1"/>
  <c r="AC383" i="1"/>
  <c r="W226" i="1"/>
  <c r="AC375" i="1"/>
  <c r="W218" i="1"/>
  <c r="AC367" i="1"/>
  <c r="W210" i="1"/>
  <c r="AC359" i="1"/>
  <c r="W202" i="1"/>
  <c r="AC351" i="1"/>
  <c r="W194" i="1"/>
  <c r="AC343" i="1"/>
  <c r="W186" i="1"/>
  <c r="AC335" i="1"/>
  <c r="W178" i="1"/>
  <c r="AC327" i="1"/>
  <c r="W170" i="1"/>
  <c r="AC319" i="1"/>
  <c r="W162" i="1"/>
  <c r="AC311" i="1"/>
  <c r="W154" i="1"/>
  <c r="AC303" i="1"/>
  <c r="W146" i="1"/>
  <c r="AC146" i="1"/>
  <c r="W138" i="1"/>
  <c r="AC138" i="1"/>
  <c r="W130" i="1"/>
  <c r="AC130" i="1"/>
  <c r="W122" i="1"/>
  <c r="AC122" i="1"/>
  <c r="W114" i="1"/>
  <c r="AC114" i="1"/>
  <c r="W106" i="1"/>
  <c r="AC106" i="1"/>
  <c r="W98" i="1"/>
  <c r="AC98" i="1"/>
  <c r="W90" i="1"/>
  <c r="AC90" i="1"/>
  <c r="W82" i="1"/>
  <c r="AC82" i="1"/>
  <c r="W74" i="1"/>
  <c r="AC74" i="1"/>
  <c r="W66" i="1"/>
  <c r="AC66" i="1"/>
  <c r="W58" i="1"/>
  <c r="AC58" i="1"/>
  <c r="W50" i="1"/>
  <c r="AC50" i="1"/>
  <c r="W42" i="1"/>
  <c r="AC42" i="1"/>
  <c r="W34" i="1"/>
  <c r="AC34" i="1"/>
  <c r="AC26" i="1"/>
  <c r="AC18" i="1"/>
  <c r="AC10" i="1"/>
  <c r="W416" i="1"/>
  <c r="W408" i="1"/>
  <c r="AC414" i="1"/>
  <c r="W400" i="1"/>
  <c r="AC406" i="1"/>
  <c r="W249" i="1"/>
  <c r="AC398" i="1"/>
  <c r="W241" i="1"/>
  <c r="AC390" i="1"/>
  <c r="W233" i="1"/>
  <c r="AC382" i="1"/>
  <c r="W225" i="1"/>
  <c r="AC374" i="1"/>
  <c r="W217" i="1"/>
  <c r="AC366" i="1"/>
  <c r="W209" i="1"/>
  <c r="AC358" i="1"/>
  <c r="W201" i="1"/>
  <c r="AC350" i="1"/>
  <c r="W193" i="1"/>
  <c r="AC342" i="1"/>
  <c r="W185" i="1"/>
  <c r="AC334" i="1"/>
  <c r="W177" i="1"/>
  <c r="AC326" i="1"/>
  <c r="W169" i="1"/>
  <c r="AC318" i="1"/>
  <c r="W161" i="1"/>
  <c r="AC310" i="1"/>
  <c r="W153" i="1"/>
  <c r="AC302" i="1"/>
  <c r="W145" i="1"/>
  <c r="AC145" i="1"/>
  <c r="W137" i="1"/>
  <c r="AC137" i="1"/>
  <c r="W129" i="1"/>
  <c r="AC129" i="1"/>
  <c r="W121" i="1"/>
  <c r="AC121" i="1"/>
  <c r="W113" i="1"/>
  <c r="AC113" i="1"/>
  <c r="W105" i="1"/>
  <c r="AC105" i="1"/>
  <c r="W97" i="1"/>
  <c r="AC97" i="1"/>
  <c r="W89" i="1"/>
  <c r="AC89" i="1"/>
  <c r="W81" i="1"/>
  <c r="AC81" i="1"/>
  <c r="W73" i="1"/>
  <c r="AC73" i="1"/>
  <c r="W65" i="1"/>
  <c r="AC65" i="1"/>
  <c r="W57" i="1"/>
  <c r="FN3" i="20" s="1" a="1"/>
  <c r="FN3" i="20" s="1"/>
  <c r="AC57" i="1"/>
  <c r="HV3" i="20" s="1" a="1"/>
  <c r="HV3" i="20" s="1"/>
  <c r="W49" i="1"/>
  <c r="AC49" i="1"/>
  <c r="W41" i="1"/>
  <c r="FH3" i="21" s="1" a="1"/>
  <c r="FH3" i="21" s="1"/>
  <c r="AC41" i="1"/>
  <c r="HP3" i="21" s="1" a="1"/>
  <c r="HP3" i="21" s="1"/>
  <c r="W33" i="1"/>
  <c r="AC33" i="1"/>
  <c r="AC25" i="1"/>
  <c r="AC17" i="1"/>
  <c r="W9" i="1"/>
  <c r="AC9" i="1"/>
  <c r="W415" i="1"/>
  <c r="W407" i="1"/>
  <c r="AC413" i="1"/>
  <c r="W399" i="1"/>
  <c r="AC405" i="1"/>
  <c r="W248" i="1"/>
  <c r="AC397" i="1"/>
  <c r="W240" i="1"/>
  <c r="AC389" i="1"/>
  <c r="W232" i="1"/>
  <c r="AC381" i="1"/>
  <c r="W224" i="1"/>
  <c r="AC373" i="1"/>
  <c r="W216" i="1"/>
  <c r="AC365" i="1"/>
  <c r="W208" i="1"/>
  <c r="AC357" i="1"/>
  <c r="W200" i="1"/>
  <c r="AC349" i="1"/>
  <c r="W192" i="1"/>
  <c r="AC341" i="1"/>
  <c r="W184" i="1"/>
  <c r="AC333" i="1"/>
  <c r="W176" i="1"/>
  <c r="AC325" i="1"/>
  <c r="W168" i="1"/>
  <c r="AC317" i="1"/>
  <c r="W160" i="1"/>
  <c r="AC309" i="1"/>
  <c r="W152" i="1"/>
  <c r="AC301" i="1"/>
  <c r="W144" i="1"/>
  <c r="AC144" i="1"/>
  <c r="W136" i="1"/>
  <c r="AC136" i="1"/>
  <c r="W128" i="1"/>
  <c r="AC128" i="1"/>
  <c r="W120" i="1"/>
  <c r="AC120" i="1"/>
  <c r="W112" i="1"/>
  <c r="AC112" i="1"/>
  <c r="W104" i="1"/>
  <c r="AC104" i="1"/>
  <c r="W96" i="1"/>
  <c r="AC96" i="1"/>
  <c r="W88" i="1"/>
  <c r="AC88" i="1"/>
  <c r="W80" i="1"/>
  <c r="AC80" i="1"/>
  <c r="W72" i="1"/>
  <c r="AC72" i="1"/>
  <c r="W64" i="1"/>
  <c r="AC64" i="1"/>
  <c r="W56" i="1"/>
  <c r="AC56" i="1"/>
  <c r="W48" i="1"/>
  <c r="AC48" i="1"/>
  <c r="W40" i="1"/>
  <c r="AC40" i="1"/>
  <c r="W32" i="1"/>
  <c r="AC32" i="1"/>
  <c r="AC24" i="1"/>
  <c r="AC16" i="1"/>
  <c r="W414" i="1"/>
  <c r="AC420" i="1"/>
  <c r="W406" i="1"/>
  <c r="AC412" i="1"/>
  <c r="W398" i="1"/>
  <c r="AC404" i="1"/>
  <c r="W247" i="1"/>
  <c r="AC396" i="1"/>
  <c r="W239" i="1"/>
  <c r="AC388" i="1"/>
  <c r="W231" i="1"/>
  <c r="AC380" i="1"/>
  <c r="W223" i="1"/>
  <c r="AC372" i="1"/>
  <c r="W215" i="1"/>
  <c r="AC364" i="1"/>
  <c r="W207" i="1"/>
  <c r="AC356" i="1"/>
  <c r="W199" i="1"/>
  <c r="AC348" i="1"/>
  <c r="W191" i="1"/>
  <c r="AC340" i="1"/>
  <c r="W183" i="1"/>
  <c r="AC332" i="1"/>
  <c r="W175" i="1"/>
  <c r="AC324" i="1"/>
  <c r="W167" i="1"/>
  <c r="AC316" i="1"/>
  <c r="W159" i="1"/>
  <c r="AC308" i="1"/>
  <c r="W151" i="1"/>
  <c r="AC151" i="1"/>
  <c r="W143" i="1"/>
  <c r="AC143" i="1"/>
  <c r="W135" i="1"/>
  <c r="AC135" i="1"/>
  <c r="W127" i="1"/>
  <c r="AC127" i="1"/>
  <c r="W119" i="1"/>
  <c r="AC119" i="1"/>
  <c r="W111" i="1"/>
  <c r="AC111" i="1"/>
  <c r="W103" i="1"/>
  <c r="AC103" i="1"/>
  <c r="W95" i="1"/>
  <c r="AC95" i="1"/>
  <c r="W87" i="1"/>
  <c r="AC87" i="1"/>
  <c r="W79" i="1"/>
  <c r="AC79" i="1"/>
  <c r="W71" i="1"/>
  <c r="AC71" i="1"/>
  <c r="W63" i="1"/>
  <c r="AC63" i="1"/>
  <c r="W55" i="1"/>
  <c r="AC55" i="1"/>
  <c r="W47" i="1"/>
  <c r="AC47" i="1"/>
  <c r="W39" i="1"/>
  <c r="AC39" i="1"/>
  <c r="W31" i="1"/>
  <c r="AC31" i="1"/>
  <c r="AC23" i="1"/>
  <c r="AC15" i="1"/>
  <c r="Q269" i="1"/>
  <c r="Q221" i="1"/>
  <c r="Q157" i="1"/>
  <c r="Q109" i="1"/>
  <c r="Q69" i="1"/>
  <c r="Q29" i="1"/>
  <c r="Q398" i="1"/>
  <c r="Q251" i="1"/>
  <c r="Q203" i="1"/>
  <c r="Q163" i="1"/>
  <c r="Q75" i="1"/>
  <c r="Q409" i="1"/>
  <c r="Q401" i="1"/>
  <c r="Q393" i="1"/>
  <c r="Q270" i="1"/>
  <c r="Q262" i="1"/>
  <c r="Q254" i="1"/>
  <c r="Q246" i="1"/>
  <c r="Q238" i="1"/>
  <c r="Q230" i="1"/>
  <c r="Q222" i="1"/>
  <c r="Q214" i="1"/>
  <c r="Q206" i="1"/>
  <c r="Q198" i="1"/>
  <c r="Q190" i="1"/>
  <c r="Q182" i="1"/>
  <c r="Q174" i="1"/>
  <c r="Q166" i="1"/>
  <c r="Q158" i="1"/>
  <c r="Q150" i="1"/>
  <c r="Q142" i="1"/>
  <c r="Q134" i="1"/>
  <c r="Q126" i="1"/>
  <c r="Q118" i="1"/>
  <c r="Q110" i="1"/>
  <c r="Q102" i="1"/>
  <c r="Q94" i="1"/>
  <c r="Q86" i="1"/>
  <c r="Q78" i="1"/>
  <c r="Q70" i="1"/>
  <c r="Q62" i="1"/>
  <c r="Q54" i="1"/>
  <c r="Q46" i="1"/>
  <c r="Q38" i="1"/>
  <c r="Q30" i="1"/>
  <c r="Q22" i="1"/>
  <c r="Q14" i="1"/>
  <c r="Q392" i="1"/>
  <c r="Q229" i="1"/>
  <c r="Q173" i="1"/>
  <c r="Q125" i="1"/>
  <c r="Q61" i="1"/>
  <c r="Q420" i="1"/>
  <c r="Q407" i="1"/>
  <c r="Q399" i="1"/>
  <c r="Q391" i="1"/>
  <c r="Q268" i="1"/>
  <c r="Q260" i="1"/>
  <c r="Q252" i="1"/>
  <c r="Q244" i="1"/>
  <c r="Q236" i="1"/>
  <c r="Q228" i="1"/>
  <c r="Q220" i="1"/>
  <c r="Q212" i="1"/>
  <c r="Q204" i="1"/>
  <c r="Q196" i="1"/>
  <c r="Q188" i="1"/>
  <c r="Q180" i="1"/>
  <c r="Q172" i="1"/>
  <c r="Q164" i="1"/>
  <c r="Q156" i="1"/>
  <c r="Q148" i="1"/>
  <c r="Q140" i="1"/>
  <c r="Q132" i="1"/>
  <c r="Q124" i="1"/>
  <c r="Q116" i="1"/>
  <c r="Q108" i="1"/>
  <c r="Q100" i="1"/>
  <c r="Q92" i="1"/>
  <c r="Q84" i="1"/>
  <c r="Q76" i="1"/>
  <c r="Q68" i="1"/>
  <c r="Q60" i="1"/>
  <c r="Q52" i="1"/>
  <c r="Q44" i="1"/>
  <c r="Q36" i="1"/>
  <c r="Q28" i="1"/>
  <c r="Q20" i="1"/>
  <c r="Q12" i="1"/>
  <c r="Q408" i="1"/>
  <c r="Q189" i="1"/>
  <c r="Q101" i="1"/>
  <c r="Q13" i="1"/>
  <c r="Q235" i="1"/>
  <c r="Q155" i="1"/>
  <c r="Q115" i="1"/>
  <c r="Q67" i="1"/>
  <c r="Q59" i="1"/>
  <c r="Q51" i="1"/>
  <c r="Q43" i="1"/>
  <c r="Q35" i="1"/>
  <c r="Q27" i="1"/>
  <c r="Q19" i="1"/>
  <c r="Q11" i="1"/>
  <c r="Q253" i="1"/>
  <c r="Q197" i="1"/>
  <c r="Q141" i="1"/>
  <c r="Q93" i="1"/>
  <c r="Q45" i="1"/>
  <c r="Q267" i="1"/>
  <c r="Q211" i="1"/>
  <c r="Q171" i="1"/>
  <c r="Q123" i="1"/>
  <c r="Q99" i="1"/>
  <c r="Q418" i="1"/>
  <c r="Q405" i="1"/>
  <c r="Q397" i="1"/>
  <c r="Q389" i="1"/>
  <c r="Q266" i="1"/>
  <c r="Q258" i="1"/>
  <c r="Q250" i="1"/>
  <c r="Q242" i="1"/>
  <c r="Q234" i="1"/>
  <c r="Q226" i="1"/>
  <c r="Q218" i="1"/>
  <c r="Q210" i="1"/>
  <c r="Q202" i="1"/>
  <c r="Q194" i="1"/>
  <c r="Q186" i="1"/>
  <c r="Q178" i="1"/>
  <c r="Q170" i="1"/>
  <c r="Q162" i="1"/>
  <c r="Q154" i="1"/>
  <c r="Q146" i="1"/>
  <c r="Q138" i="1"/>
  <c r="Q130" i="1"/>
  <c r="Q122" i="1"/>
  <c r="Q114" i="1"/>
  <c r="Q106" i="1"/>
  <c r="Q98" i="1"/>
  <c r="Q90" i="1"/>
  <c r="Q82" i="1"/>
  <c r="Q74" i="1"/>
  <c r="Q66" i="1"/>
  <c r="Q58" i="1"/>
  <c r="Q50" i="1"/>
  <c r="Q42" i="1"/>
  <c r="Q34" i="1"/>
  <c r="Q26" i="1"/>
  <c r="Q18" i="1"/>
  <c r="Q10" i="1"/>
  <c r="Q261" i="1"/>
  <c r="Q213" i="1"/>
  <c r="Q165" i="1"/>
  <c r="Q133" i="1"/>
  <c r="Q77" i="1"/>
  <c r="Q21" i="1"/>
  <c r="Q390" i="1"/>
  <c r="Q227" i="1"/>
  <c r="Q187" i="1"/>
  <c r="Q147" i="1"/>
  <c r="Q107" i="1"/>
  <c r="Q417" i="1"/>
  <c r="Q404" i="1"/>
  <c r="Q396" i="1"/>
  <c r="Q388" i="1"/>
  <c r="Q265" i="1"/>
  <c r="Q257" i="1"/>
  <c r="Q249" i="1"/>
  <c r="Q241" i="1"/>
  <c r="Q233" i="1"/>
  <c r="Q225" i="1"/>
  <c r="Q217" i="1"/>
  <c r="Q209" i="1"/>
  <c r="Q201" i="1"/>
  <c r="Q193" i="1"/>
  <c r="Q185" i="1"/>
  <c r="Q177" i="1"/>
  <c r="Q169" i="1"/>
  <c r="Q161" i="1"/>
  <c r="Q153" i="1"/>
  <c r="Q145" i="1"/>
  <c r="Q137" i="1"/>
  <c r="Q129" i="1"/>
  <c r="Q121" i="1"/>
  <c r="Q113" i="1"/>
  <c r="Q105" i="1"/>
  <c r="Q97" i="1"/>
  <c r="Q89" i="1"/>
  <c r="Q81" i="1"/>
  <c r="Q73" i="1"/>
  <c r="Q65" i="1"/>
  <c r="Q57" i="1"/>
  <c r="Q49" i="1"/>
  <c r="Q41" i="1"/>
  <c r="Q33" i="1"/>
  <c r="Q25" i="1"/>
  <c r="Q17" i="1"/>
  <c r="Q400" i="1"/>
  <c r="Q237" i="1"/>
  <c r="Q181" i="1"/>
  <c r="Q117" i="1"/>
  <c r="Q53" i="1"/>
  <c r="Q406" i="1"/>
  <c r="Q243" i="1"/>
  <c r="Q195" i="1"/>
  <c r="Q139" i="1"/>
  <c r="Q91" i="1"/>
  <c r="Q416" i="1"/>
  <c r="Q403" i="1"/>
  <c r="Q395" i="1"/>
  <c r="Q387" i="1"/>
  <c r="Q264" i="1"/>
  <c r="Q256" i="1"/>
  <c r="Q248" i="1"/>
  <c r="Q240" i="1"/>
  <c r="Q232" i="1"/>
  <c r="Q224" i="1"/>
  <c r="Q216" i="1"/>
  <c r="Q208" i="1"/>
  <c r="Q200" i="1"/>
  <c r="Q192" i="1"/>
  <c r="Q184" i="1"/>
  <c r="Q176" i="1"/>
  <c r="Q168" i="1"/>
  <c r="Q160" i="1"/>
  <c r="Q152" i="1"/>
  <c r="Q144" i="1"/>
  <c r="Q136" i="1"/>
  <c r="Q128" i="1"/>
  <c r="Q120" i="1"/>
  <c r="Q112" i="1"/>
  <c r="Q104" i="1"/>
  <c r="Q96" i="1"/>
  <c r="Q88" i="1"/>
  <c r="Q80" i="1"/>
  <c r="Q72" i="1"/>
  <c r="Q64" i="1"/>
  <c r="Q56" i="1"/>
  <c r="Q48" i="1"/>
  <c r="Q40" i="1"/>
  <c r="Q32" i="1"/>
  <c r="Q24" i="1"/>
  <c r="Q16" i="1"/>
  <c r="Q9" i="1"/>
  <c r="Q245" i="1"/>
  <c r="Q205" i="1"/>
  <c r="Q149" i="1"/>
  <c r="Q85" i="1"/>
  <c r="Q37" i="1"/>
  <c r="Q419" i="1"/>
  <c r="Q259" i="1"/>
  <c r="Q219" i="1"/>
  <c r="Q179" i="1"/>
  <c r="Q131" i="1"/>
  <c r="Q83" i="1"/>
  <c r="Q410" i="1"/>
  <c r="Q402" i="1"/>
  <c r="Q394" i="1"/>
  <c r="Q386" i="1"/>
  <c r="Q263" i="1"/>
  <c r="Q255" i="1"/>
  <c r="Q247" i="1"/>
  <c r="Q239" i="1"/>
  <c r="Q231" i="1"/>
  <c r="Q223" i="1"/>
  <c r="Q215" i="1"/>
  <c r="Q207" i="1"/>
  <c r="Q199" i="1"/>
  <c r="Q191" i="1"/>
  <c r="Q183" i="1"/>
  <c r="Q175" i="1"/>
  <c r="Q167" i="1"/>
  <c r="Q159" i="1"/>
  <c r="Q151" i="1"/>
  <c r="Q143" i="1"/>
  <c r="Q135" i="1"/>
  <c r="Q127" i="1"/>
  <c r="Q119" i="1"/>
  <c r="Q111" i="1"/>
  <c r="Q103" i="1"/>
  <c r="Q95" i="1"/>
  <c r="Q87" i="1"/>
  <c r="Q79" i="1"/>
  <c r="Q71" i="1"/>
  <c r="Q63" i="1"/>
  <c r="Q55" i="1"/>
  <c r="Q47" i="1"/>
  <c r="Q39" i="1"/>
  <c r="Q31" i="1"/>
  <c r="Q23" i="1"/>
  <c r="Q15" i="1"/>
  <c r="K270" i="1"/>
  <c r="K222" i="1"/>
  <c r="K190" i="1"/>
  <c r="K142" i="1"/>
  <c r="K110" i="1"/>
  <c r="K62" i="1"/>
  <c r="K22" i="1"/>
  <c r="K285" i="1"/>
  <c r="K245" i="1"/>
  <c r="K205" i="1"/>
  <c r="K165" i="1"/>
  <c r="K117" i="1"/>
  <c r="K93" i="1"/>
  <c r="K45" i="1"/>
  <c r="K13" i="1"/>
  <c r="K292" i="1"/>
  <c r="K284" i="1"/>
  <c r="K276" i="1"/>
  <c r="K268" i="1"/>
  <c r="K260" i="1"/>
  <c r="K252" i="1"/>
  <c r="K244" i="1"/>
  <c r="K236" i="1"/>
  <c r="K228" i="1"/>
  <c r="K220" i="1"/>
  <c r="K212" i="1"/>
  <c r="K204" i="1"/>
  <c r="K196" i="1"/>
  <c r="K188" i="1"/>
  <c r="K180" i="1"/>
  <c r="K172" i="1"/>
  <c r="K164" i="1"/>
  <c r="K156" i="1"/>
  <c r="K148" i="1"/>
  <c r="K140" i="1"/>
  <c r="K132" i="1"/>
  <c r="K124" i="1"/>
  <c r="K116" i="1"/>
  <c r="K108" i="1"/>
  <c r="K100" i="1"/>
  <c r="K92" i="1"/>
  <c r="K84" i="1"/>
  <c r="K76" i="1"/>
  <c r="K68" i="1"/>
  <c r="K60" i="1"/>
  <c r="K52" i="1"/>
  <c r="K44" i="1"/>
  <c r="K36" i="1"/>
  <c r="K28" i="1"/>
  <c r="K20" i="1"/>
  <c r="K12" i="1"/>
  <c r="K294" i="1"/>
  <c r="K246" i="1"/>
  <c r="K206" i="1"/>
  <c r="K166" i="1"/>
  <c r="K134" i="1"/>
  <c r="K78" i="1"/>
  <c r="K46" i="1"/>
  <c r="K14" i="1"/>
  <c r="K9" i="1"/>
  <c r="K261" i="1"/>
  <c r="K229" i="1"/>
  <c r="K189" i="1"/>
  <c r="K149" i="1"/>
  <c r="K109" i="1"/>
  <c r="K69" i="1"/>
  <c r="K29" i="1"/>
  <c r="K313" i="1"/>
  <c r="K291" i="1"/>
  <c r="K283" i="1"/>
  <c r="K275" i="1"/>
  <c r="K267" i="1"/>
  <c r="K259" i="1"/>
  <c r="K251" i="1"/>
  <c r="K243" i="1"/>
  <c r="K235" i="1"/>
  <c r="K227" i="1"/>
  <c r="K219" i="1"/>
  <c r="K211" i="1"/>
  <c r="K203" i="1"/>
  <c r="K195" i="1"/>
  <c r="K187" i="1"/>
  <c r="K179" i="1"/>
  <c r="K171" i="1"/>
  <c r="K163" i="1"/>
  <c r="K155" i="1"/>
  <c r="K147" i="1"/>
  <c r="K139" i="1"/>
  <c r="K131" i="1"/>
  <c r="K123" i="1"/>
  <c r="K115" i="1"/>
  <c r="K107" i="1"/>
  <c r="K99" i="1"/>
  <c r="K91" i="1"/>
  <c r="K83" i="1"/>
  <c r="K75" i="1"/>
  <c r="K67" i="1"/>
  <c r="K59" i="1"/>
  <c r="K51" i="1"/>
  <c r="K43" i="1"/>
  <c r="K35" i="1"/>
  <c r="K27" i="1"/>
  <c r="K19" i="1"/>
  <c r="K11" i="1"/>
  <c r="K278" i="1"/>
  <c r="K158" i="1"/>
  <c r="K94" i="1"/>
  <c r="K30" i="1"/>
  <c r="K253" i="1"/>
  <c r="K173" i="1"/>
  <c r="K85" i="1"/>
  <c r="K258" i="1"/>
  <c r="K202" i="1"/>
  <c r="K178" i="1"/>
  <c r="K154" i="1"/>
  <c r="K138" i="1"/>
  <c r="K130" i="1"/>
  <c r="K122" i="1"/>
  <c r="K114" i="1"/>
  <c r="K106" i="1"/>
  <c r="K98" i="1"/>
  <c r="K90" i="1"/>
  <c r="K82" i="1"/>
  <c r="K74" i="1"/>
  <c r="K66" i="1"/>
  <c r="K58" i="1"/>
  <c r="K50" i="1"/>
  <c r="K42" i="1"/>
  <c r="K34" i="1"/>
  <c r="K26" i="1"/>
  <c r="K18" i="1"/>
  <c r="K10" i="1"/>
  <c r="K238" i="1"/>
  <c r="K182" i="1"/>
  <c r="K102" i="1"/>
  <c r="K293" i="1"/>
  <c r="K213" i="1"/>
  <c r="K133" i="1"/>
  <c r="K61" i="1"/>
  <c r="K282" i="1"/>
  <c r="K250" i="1"/>
  <c r="K210" i="1"/>
  <c r="K170" i="1"/>
  <c r="K281" i="1"/>
  <c r="K249" i="1"/>
  <c r="K225" i="1"/>
  <c r="K201" i="1"/>
  <c r="K177" i="1"/>
  <c r="K169" i="1"/>
  <c r="K161" i="1"/>
  <c r="K153" i="1"/>
  <c r="K145" i="1"/>
  <c r="K137" i="1"/>
  <c r="K129" i="1"/>
  <c r="K121" i="1"/>
  <c r="K113" i="1"/>
  <c r="K105" i="1"/>
  <c r="K97" i="1"/>
  <c r="K89" i="1"/>
  <c r="K81" i="1"/>
  <c r="K73" i="1"/>
  <c r="K65" i="1"/>
  <c r="K57" i="1"/>
  <c r="K49" i="1"/>
  <c r="K41" i="1"/>
  <c r="K33" i="1"/>
  <c r="K25" i="1"/>
  <c r="K17" i="1"/>
  <c r="K262" i="1"/>
  <c r="K230" i="1"/>
  <c r="K198" i="1"/>
  <c r="K150" i="1"/>
  <c r="K118" i="1"/>
  <c r="K70" i="1"/>
  <c r="K38" i="1"/>
  <c r="K277" i="1"/>
  <c r="K237" i="1"/>
  <c r="K197" i="1"/>
  <c r="K157" i="1"/>
  <c r="K125" i="1"/>
  <c r="K77" i="1"/>
  <c r="K37" i="1"/>
  <c r="K21" i="1"/>
  <c r="K290" i="1"/>
  <c r="K266" i="1"/>
  <c r="K234" i="1"/>
  <c r="K218" i="1"/>
  <c r="K194" i="1"/>
  <c r="K162" i="1"/>
  <c r="K311" i="1"/>
  <c r="K273" i="1"/>
  <c r="K257" i="1"/>
  <c r="K233" i="1"/>
  <c r="K209" i="1"/>
  <c r="K185" i="1"/>
  <c r="K296" i="1"/>
  <c r="K288" i="1"/>
  <c r="K280" i="1"/>
  <c r="K272" i="1"/>
  <c r="K264" i="1"/>
  <c r="K256" i="1"/>
  <c r="K248" i="1"/>
  <c r="K240" i="1"/>
  <c r="K232" i="1"/>
  <c r="K224" i="1"/>
  <c r="K216" i="1"/>
  <c r="K208" i="1"/>
  <c r="K200" i="1"/>
  <c r="K192" i="1"/>
  <c r="K184" i="1"/>
  <c r="K176" i="1"/>
  <c r="K168" i="1"/>
  <c r="K160" i="1"/>
  <c r="K152" i="1"/>
  <c r="K144" i="1"/>
  <c r="K136" i="1"/>
  <c r="K128" i="1"/>
  <c r="K120" i="1"/>
  <c r="K112" i="1"/>
  <c r="K104" i="1"/>
  <c r="K96" i="1"/>
  <c r="K88" i="1"/>
  <c r="K80" i="1"/>
  <c r="K72" i="1"/>
  <c r="K64" i="1"/>
  <c r="K56" i="1"/>
  <c r="K48" i="1"/>
  <c r="K40" i="1"/>
  <c r="K32" i="1"/>
  <c r="K24" i="1"/>
  <c r="K16" i="1"/>
  <c r="K286" i="1"/>
  <c r="K254" i="1"/>
  <c r="K214" i="1"/>
  <c r="K174" i="1"/>
  <c r="K126" i="1"/>
  <c r="K86" i="1"/>
  <c r="K54" i="1"/>
  <c r="K269" i="1"/>
  <c r="K221" i="1"/>
  <c r="K181" i="1"/>
  <c r="K141" i="1"/>
  <c r="K101" i="1"/>
  <c r="K53" i="1"/>
  <c r="K312" i="1"/>
  <c r="K274" i="1"/>
  <c r="K242" i="1"/>
  <c r="K226" i="1"/>
  <c r="K186" i="1"/>
  <c r="K146" i="1"/>
  <c r="K289" i="1"/>
  <c r="K265" i="1"/>
  <c r="K241" i="1"/>
  <c r="K217" i="1"/>
  <c r="K193" i="1"/>
  <c r="K295" i="1"/>
  <c r="K287" i="1"/>
  <c r="K279" i="1"/>
  <c r="K271" i="1"/>
  <c r="K263" i="1"/>
  <c r="K255" i="1"/>
  <c r="K247" i="1"/>
  <c r="K239" i="1"/>
  <c r="K231" i="1"/>
  <c r="K223" i="1"/>
  <c r="K215" i="1"/>
  <c r="K207" i="1"/>
  <c r="K199" i="1"/>
  <c r="K191" i="1"/>
  <c r="K183" i="1"/>
  <c r="K175" i="1"/>
  <c r="K167" i="1"/>
  <c r="K159" i="1"/>
  <c r="K151" i="1"/>
  <c r="K143" i="1"/>
  <c r="K135" i="1"/>
  <c r="K127" i="1"/>
  <c r="K119" i="1"/>
  <c r="K111" i="1"/>
  <c r="K103" i="1"/>
  <c r="K95" i="1"/>
  <c r="K87" i="1"/>
  <c r="K79" i="1"/>
  <c r="K71" i="1"/>
  <c r="K63" i="1"/>
  <c r="K55" i="1"/>
  <c r="K47" i="1"/>
  <c r="K39" i="1"/>
  <c r="K31" i="1"/>
  <c r="K23" i="1"/>
  <c r="K15" i="1"/>
  <c r="T409" i="1"/>
  <c r="N294" i="1"/>
  <c r="AL403" i="1"/>
  <c r="AM403" i="1"/>
  <c r="AG387" i="1"/>
  <c r="AF387" i="1"/>
  <c r="AA238" i="1"/>
  <c r="T238" i="1"/>
  <c r="Z238" i="1"/>
  <c r="N238" i="1"/>
  <c r="AL363" i="1"/>
  <c r="AM363" i="1"/>
  <c r="AG347" i="1"/>
  <c r="AF347" i="1"/>
  <c r="Z198" i="1"/>
  <c r="T198" i="1"/>
  <c r="N198" i="1"/>
  <c r="AL307" i="1"/>
  <c r="AM307" i="1"/>
  <c r="AG142" i="1"/>
  <c r="AF142" i="1"/>
  <c r="AA142" i="1"/>
  <c r="Z142" i="1"/>
  <c r="T142" i="1"/>
  <c r="U142" i="1"/>
  <c r="O142" i="1"/>
  <c r="N142" i="1"/>
  <c r="AL86" i="1"/>
  <c r="AM86" i="1"/>
  <c r="AG86" i="1"/>
  <c r="AF86" i="1"/>
  <c r="AA86" i="1"/>
  <c r="Z86" i="1"/>
  <c r="T86" i="1"/>
  <c r="O86" i="1"/>
  <c r="N86" i="1"/>
  <c r="AL22" i="1"/>
  <c r="AM22" i="1"/>
  <c r="AG22" i="1"/>
  <c r="AF22" i="1"/>
  <c r="T22" i="1"/>
  <c r="N22" i="1"/>
  <c r="T9" i="1"/>
  <c r="AL9" i="1"/>
  <c r="AF9" i="1"/>
  <c r="Z9" i="1"/>
  <c r="N9" i="1"/>
  <c r="T408" i="1"/>
  <c r="N293" i="1"/>
  <c r="T400" i="1"/>
  <c r="U400" i="1"/>
  <c r="N285" i="1"/>
  <c r="AA420" i="1"/>
  <c r="Z420" i="1"/>
  <c r="T392" i="1"/>
  <c r="N277" i="1"/>
  <c r="AS277" i="1" s="1"/>
  <c r="AG418" i="1"/>
  <c r="AF418" i="1"/>
  <c r="Z412" i="1"/>
  <c r="T269" i="1"/>
  <c r="N269" i="1"/>
  <c r="AG410" i="1"/>
  <c r="Z404" i="1"/>
  <c r="AF410" i="1"/>
  <c r="T261" i="1"/>
  <c r="U261" i="1"/>
  <c r="N261" i="1"/>
  <c r="AL418" i="1"/>
  <c r="AM418" i="1"/>
  <c r="AG402" i="1"/>
  <c r="Z253" i="1"/>
  <c r="AF402" i="1"/>
  <c r="T253" i="1"/>
  <c r="N253" i="1"/>
  <c r="AL410" i="1"/>
  <c r="AM410" i="1"/>
  <c r="AF394" i="1"/>
  <c r="Z245" i="1"/>
  <c r="T245" i="1"/>
  <c r="N245" i="1"/>
  <c r="AL402" i="1"/>
  <c r="AM402" i="1"/>
  <c r="AG386" i="1"/>
  <c r="AA237" i="1"/>
  <c r="AF386" i="1"/>
  <c r="Z237" i="1"/>
  <c r="T237" i="1"/>
  <c r="U237" i="1"/>
  <c r="N237" i="1"/>
  <c r="AL394" i="1"/>
  <c r="AM394" i="1"/>
  <c r="AG378" i="1"/>
  <c r="AA229" i="1"/>
  <c r="Z229" i="1"/>
  <c r="AF378" i="1"/>
  <c r="T229" i="1"/>
  <c r="U229" i="1"/>
  <c r="O229" i="1"/>
  <c r="N229" i="1"/>
  <c r="AL386" i="1"/>
  <c r="AM386" i="1"/>
  <c r="AG370" i="1"/>
  <c r="AA221" i="1"/>
  <c r="Z221" i="1"/>
  <c r="AF370" i="1"/>
  <c r="T221" i="1"/>
  <c r="U221" i="1"/>
  <c r="O221" i="1"/>
  <c r="N221" i="1"/>
  <c r="AL378" i="1"/>
  <c r="AM378" i="1"/>
  <c r="AG362" i="1"/>
  <c r="AF362" i="1"/>
  <c r="AA213" i="1"/>
  <c r="Z213" i="1"/>
  <c r="T213" i="1"/>
  <c r="N213" i="1"/>
  <c r="AL370" i="1"/>
  <c r="AM370" i="1"/>
  <c r="AG354" i="1"/>
  <c r="AF354" i="1"/>
  <c r="AA205" i="1"/>
  <c r="Z205" i="1"/>
  <c r="T205" i="1"/>
  <c r="U205" i="1"/>
  <c r="N205" i="1"/>
  <c r="AL362" i="1"/>
  <c r="AM362" i="1"/>
  <c r="AG346" i="1"/>
  <c r="AF346" i="1"/>
  <c r="AA197" i="1"/>
  <c r="Z197" i="1"/>
  <c r="T197" i="1"/>
  <c r="N197" i="1"/>
  <c r="AL354" i="1"/>
  <c r="AM354" i="1"/>
  <c r="AG338" i="1"/>
  <c r="AF338" i="1"/>
  <c r="Z189" i="1"/>
  <c r="T189" i="1"/>
  <c r="U189" i="1"/>
  <c r="O189" i="1"/>
  <c r="N189" i="1"/>
  <c r="AL346" i="1"/>
  <c r="AM346" i="1"/>
  <c r="AF330" i="1"/>
  <c r="Z181" i="1"/>
  <c r="T181" i="1"/>
  <c r="N181" i="1"/>
  <c r="AL338" i="1"/>
  <c r="AM338" i="1"/>
  <c r="AF322" i="1"/>
  <c r="AA173" i="1"/>
  <c r="Z173" i="1"/>
  <c r="T173" i="1"/>
  <c r="U173" i="1"/>
  <c r="N173" i="1"/>
  <c r="AL330" i="1"/>
  <c r="AM330" i="1"/>
  <c r="AG314" i="1"/>
  <c r="AF314" i="1"/>
  <c r="Z165" i="1"/>
  <c r="T165" i="1"/>
  <c r="U165" i="1"/>
  <c r="O165" i="1"/>
  <c r="N165" i="1"/>
  <c r="AL322" i="1"/>
  <c r="AM322" i="1"/>
  <c r="AF306" i="1"/>
  <c r="AA157" i="1"/>
  <c r="Z157" i="1"/>
  <c r="T157" i="1"/>
  <c r="U157" i="1"/>
  <c r="O157" i="1"/>
  <c r="N157" i="1"/>
  <c r="AL314" i="1"/>
  <c r="AM314" i="1"/>
  <c r="AG149" i="1"/>
  <c r="AF149" i="1"/>
  <c r="AA149" i="1"/>
  <c r="Z149" i="1"/>
  <c r="T149" i="1"/>
  <c r="U149" i="1"/>
  <c r="O149" i="1"/>
  <c r="N149" i="1"/>
  <c r="AL306" i="1"/>
  <c r="AM306" i="1"/>
  <c r="AG141" i="1"/>
  <c r="AF141" i="1"/>
  <c r="Z141" i="1"/>
  <c r="T141" i="1"/>
  <c r="N141" i="1"/>
  <c r="AL133" i="1"/>
  <c r="AM133" i="1"/>
  <c r="AG133" i="1"/>
  <c r="AF133" i="1"/>
  <c r="Z133" i="1"/>
  <c r="T133" i="1"/>
  <c r="N133" i="1"/>
  <c r="AL125" i="1"/>
  <c r="AM125" i="1"/>
  <c r="AF125" i="1"/>
  <c r="Z125" i="1"/>
  <c r="T125" i="1"/>
  <c r="U125" i="1"/>
  <c r="N125" i="1"/>
  <c r="AL117" i="1"/>
  <c r="AM117" i="1"/>
  <c r="AG117" i="1"/>
  <c r="AF117" i="1"/>
  <c r="AA117" i="1"/>
  <c r="Z117" i="1"/>
  <c r="T117" i="1"/>
  <c r="U117" i="1"/>
  <c r="O117" i="1"/>
  <c r="N117" i="1"/>
  <c r="AL109" i="1"/>
  <c r="AM109" i="1"/>
  <c r="AG109" i="1"/>
  <c r="AF109" i="1"/>
  <c r="Z109" i="1"/>
  <c r="T109" i="1"/>
  <c r="N109" i="1"/>
  <c r="AL101" i="1"/>
  <c r="AM101" i="1"/>
  <c r="AG101" i="1"/>
  <c r="AF101" i="1"/>
  <c r="AA101" i="1"/>
  <c r="Z101" i="1"/>
  <c r="T101" i="1"/>
  <c r="U101" i="1"/>
  <c r="O101" i="1"/>
  <c r="N101" i="1"/>
  <c r="AL93" i="1"/>
  <c r="AM93" i="1"/>
  <c r="AG93" i="1"/>
  <c r="AF93" i="1"/>
  <c r="Z93" i="1"/>
  <c r="T93" i="1"/>
  <c r="U93" i="1"/>
  <c r="O93" i="1"/>
  <c r="N93" i="1"/>
  <c r="AL85" i="1"/>
  <c r="AM85" i="1"/>
  <c r="AG85" i="1"/>
  <c r="AF85" i="1"/>
  <c r="Z85" i="1"/>
  <c r="T85" i="1"/>
  <c r="N85" i="1"/>
  <c r="AL77" i="1"/>
  <c r="AM77" i="1"/>
  <c r="AG77" i="1"/>
  <c r="AF77" i="1"/>
  <c r="AA77" i="1"/>
  <c r="Z77" i="1"/>
  <c r="T77" i="1"/>
  <c r="N77" i="1"/>
  <c r="AL69" i="1"/>
  <c r="AM69" i="1"/>
  <c r="AF69" i="1"/>
  <c r="Z69" i="1"/>
  <c r="T69" i="1"/>
  <c r="O69" i="1"/>
  <c r="N69" i="1"/>
  <c r="AL61" i="1"/>
  <c r="AM61" i="1"/>
  <c r="AG61" i="1"/>
  <c r="AF61" i="1"/>
  <c r="Z61" i="1"/>
  <c r="T61" i="1"/>
  <c r="N61" i="1"/>
  <c r="AL53" i="1"/>
  <c r="AM53" i="1"/>
  <c r="AG53" i="1"/>
  <c r="AF53" i="1"/>
  <c r="AA53" i="1"/>
  <c r="Z53" i="1"/>
  <c r="T53" i="1"/>
  <c r="U53" i="1"/>
  <c r="O53" i="1"/>
  <c r="N53" i="1"/>
  <c r="AL45" i="1"/>
  <c r="AM45" i="1"/>
  <c r="AG45" i="1"/>
  <c r="AF45" i="1"/>
  <c r="Z45" i="1"/>
  <c r="T45" i="1"/>
  <c r="N45" i="1"/>
  <c r="AL37" i="1"/>
  <c r="AM37" i="1"/>
  <c r="AG37" i="1"/>
  <c r="AA37" i="1"/>
  <c r="AF37" i="1"/>
  <c r="Z37" i="1"/>
  <c r="T37" i="1"/>
  <c r="O37" i="1"/>
  <c r="N37" i="1"/>
  <c r="AL29" i="1"/>
  <c r="AM29" i="1"/>
  <c r="AG29" i="1"/>
  <c r="AF29" i="1"/>
  <c r="Z29" i="1"/>
  <c r="T29" i="1"/>
  <c r="N29" i="1"/>
  <c r="AL21" i="1"/>
  <c r="AM21" i="1"/>
  <c r="AG21" i="1"/>
  <c r="AF21" i="1"/>
  <c r="U21" i="1"/>
  <c r="T21" i="1"/>
  <c r="N21" i="1"/>
  <c r="AL13" i="1"/>
  <c r="AM13" i="1"/>
  <c r="AF13" i="1"/>
  <c r="U13" i="1"/>
  <c r="T13" i="1"/>
  <c r="N13" i="1"/>
  <c r="AG419" i="1"/>
  <c r="AF419" i="1"/>
  <c r="T270" i="1"/>
  <c r="Z413" i="1"/>
  <c r="N270" i="1"/>
  <c r="AL379" i="1"/>
  <c r="AM379" i="1"/>
  <c r="AG363" i="1"/>
  <c r="AF363" i="1"/>
  <c r="AA214" i="1"/>
  <c r="Z214" i="1"/>
  <c r="T214" i="1"/>
  <c r="N214" i="1"/>
  <c r="AL331" i="1"/>
  <c r="AM331" i="1"/>
  <c r="AG315" i="1"/>
  <c r="AF315" i="1"/>
  <c r="AA166" i="1"/>
  <c r="Z166" i="1"/>
  <c r="T166" i="1"/>
  <c r="U166" i="1"/>
  <c r="O166" i="1"/>
  <c r="N166" i="1"/>
  <c r="AL134" i="1"/>
  <c r="AM134" i="1"/>
  <c r="AG134" i="1"/>
  <c r="AF134" i="1"/>
  <c r="AA134" i="1"/>
  <c r="Z134" i="1"/>
  <c r="T134" i="1"/>
  <c r="U134" i="1"/>
  <c r="N134" i="1"/>
  <c r="AL78" i="1"/>
  <c r="AM78" i="1"/>
  <c r="AG78" i="1"/>
  <c r="AF78" i="1"/>
  <c r="Z78" i="1"/>
  <c r="T78" i="1"/>
  <c r="U78" i="1"/>
  <c r="O78" i="1"/>
  <c r="N78" i="1"/>
  <c r="AL38" i="1"/>
  <c r="AM38" i="1"/>
  <c r="AG38" i="1"/>
  <c r="AF38" i="1"/>
  <c r="AA38" i="1"/>
  <c r="Z38" i="1"/>
  <c r="T38" i="1"/>
  <c r="U38" i="1"/>
  <c r="O38" i="1"/>
  <c r="N38" i="1"/>
  <c r="U420" i="1"/>
  <c r="T420" i="1"/>
  <c r="T407" i="1"/>
  <c r="N292" i="1"/>
  <c r="U399" i="1"/>
  <c r="T399" i="1"/>
  <c r="N284" i="1"/>
  <c r="Z419" i="1"/>
  <c r="AA419" i="1"/>
  <c r="N276" i="1"/>
  <c r="T391" i="1"/>
  <c r="AG417" i="1"/>
  <c r="AF417" i="1"/>
  <c r="Z411" i="1"/>
  <c r="N268" i="1"/>
  <c r="T268" i="1"/>
  <c r="AG409" i="1"/>
  <c r="AF409" i="1"/>
  <c r="Z403" i="1"/>
  <c r="T260" i="1"/>
  <c r="N260" i="1"/>
  <c r="AM417" i="1"/>
  <c r="AL417" i="1"/>
  <c r="AG401" i="1"/>
  <c r="AF401" i="1"/>
  <c r="Z252" i="1"/>
  <c r="T252" i="1"/>
  <c r="N252" i="1"/>
  <c r="AM409" i="1"/>
  <c r="AG393" i="1"/>
  <c r="AF393" i="1"/>
  <c r="AL409" i="1"/>
  <c r="Z244" i="1"/>
  <c r="N244" i="1"/>
  <c r="T244" i="1"/>
  <c r="AM401" i="1"/>
  <c r="AG385" i="1"/>
  <c r="AL401" i="1"/>
  <c r="AF385" i="1"/>
  <c r="Z236" i="1"/>
  <c r="AA236" i="1"/>
  <c r="N236" i="1"/>
  <c r="T236" i="1"/>
  <c r="AM393" i="1"/>
  <c r="AL393" i="1"/>
  <c r="AF377" i="1"/>
  <c r="Z228" i="1"/>
  <c r="AA228" i="1"/>
  <c r="U228" i="1"/>
  <c r="T228" i="1"/>
  <c r="N228" i="1"/>
  <c r="AM385" i="1"/>
  <c r="AL385" i="1"/>
  <c r="AG369" i="1"/>
  <c r="AF369" i="1"/>
  <c r="Z220" i="1"/>
  <c r="AA220" i="1"/>
  <c r="U220" i="1"/>
  <c r="T220" i="1"/>
  <c r="N220" i="1"/>
  <c r="O220" i="1"/>
  <c r="AM377" i="1"/>
  <c r="AG361" i="1"/>
  <c r="AF361" i="1"/>
  <c r="AL377" i="1"/>
  <c r="Z212" i="1"/>
  <c r="AA212" i="1"/>
  <c r="N212" i="1"/>
  <c r="T212" i="1"/>
  <c r="AM369" i="1"/>
  <c r="AL369" i="1"/>
  <c r="AF353" i="1"/>
  <c r="Z204" i="1"/>
  <c r="AA204" i="1"/>
  <c r="U204" i="1"/>
  <c r="N204" i="1"/>
  <c r="T204" i="1"/>
  <c r="AM361" i="1"/>
  <c r="AG345" i="1"/>
  <c r="AL361" i="1"/>
  <c r="AF345" i="1"/>
  <c r="Z196" i="1"/>
  <c r="AA196" i="1"/>
  <c r="U196" i="1"/>
  <c r="N196" i="1"/>
  <c r="T196" i="1"/>
  <c r="AM353" i="1"/>
  <c r="AL353" i="1"/>
  <c r="AG337" i="1"/>
  <c r="AF337" i="1"/>
  <c r="Z188" i="1"/>
  <c r="N188" i="1"/>
  <c r="T188" i="1"/>
  <c r="AM345" i="1"/>
  <c r="AF329" i="1"/>
  <c r="AL345" i="1"/>
  <c r="Z180" i="1"/>
  <c r="T180" i="1"/>
  <c r="N180" i="1"/>
  <c r="AM337" i="1"/>
  <c r="AG321" i="1"/>
  <c r="AL337" i="1"/>
  <c r="AF321" i="1"/>
  <c r="Z172" i="1"/>
  <c r="AA172" i="1"/>
  <c r="U172" i="1"/>
  <c r="T172" i="1"/>
  <c r="N172" i="1"/>
  <c r="AM329" i="1"/>
  <c r="AL329" i="1"/>
  <c r="AF313" i="1"/>
  <c r="Z164" i="1"/>
  <c r="AA164" i="1"/>
  <c r="U164" i="1"/>
  <c r="T164" i="1"/>
  <c r="N164" i="1"/>
  <c r="O164" i="1"/>
  <c r="AM321" i="1"/>
  <c r="AL321" i="1"/>
  <c r="AG305" i="1"/>
  <c r="AF305" i="1"/>
  <c r="Z156" i="1"/>
  <c r="AA156" i="1"/>
  <c r="U156" i="1"/>
  <c r="T156" i="1"/>
  <c r="N156" i="1"/>
  <c r="O156" i="1"/>
  <c r="AM313" i="1"/>
  <c r="AG148" i="1"/>
  <c r="AF148" i="1"/>
  <c r="AL313" i="1"/>
  <c r="Z148" i="1"/>
  <c r="U148" i="1"/>
  <c r="N148" i="1"/>
  <c r="T148" i="1"/>
  <c r="O148" i="1"/>
  <c r="AM305" i="1"/>
  <c r="AG140" i="1"/>
  <c r="AL305" i="1"/>
  <c r="AF140" i="1"/>
  <c r="Z140" i="1"/>
  <c r="AA140" i="1"/>
  <c r="N140" i="1"/>
  <c r="T140" i="1"/>
  <c r="AM132" i="1"/>
  <c r="AL132" i="1"/>
  <c r="AF132" i="1"/>
  <c r="Z132" i="1"/>
  <c r="N132" i="1"/>
  <c r="T132" i="1"/>
  <c r="AM124" i="1"/>
  <c r="AL124" i="1"/>
  <c r="AF124" i="1"/>
  <c r="Z124" i="1"/>
  <c r="U124" i="1"/>
  <c r="N124" i="1"/>
  <c r="T124" i="1"/>
  <c r="AM116" i="1"/>
  <c r="AG116" i="1"/>
  <c r="AF116" i="1"/>
  <c r="AL116" i="1"/>
  <c r="Z116" i="1"/>
  <c r="AA116" i="1"/>
  <c r="U116" i="1"/>
  <c r="T116" i="1"/>
  <c r="N116" i="1"/>
  <c r="AM108" i="1"/>
  <c r="AG108" i="1"/>
  <c r="AL108" i="1"/>
  <c r="AF108" i="1"/>
  <c r="Z108" i="1"/>
  <c r="T108" i="1"/>
  <c r="N108" i="1"/>
  <c r="AM100" i="1"/>
  <c r="AL100" i="1"/>
  <c r="AF100" i="1"/>
  <c r="Z100" i="1"/>
  <c r="T100" i="1"/>
  <c r="N100" i="1"/>
  <c r="O100" i="1"/>
  <c r="AM92" i="1"/>
  <c r="AL92" i="1"/>
  <c r="AG92" i="1"/>
  <c r="AF92" i="1"/>
  <c r="Z92" i="1"/>
  <c r="AA92" i="1"/>
  <c r="U92" i="1"/>
  <c r="T92" i="1"/>
  <c r="N92" i="1"/>
  <c r="O92" i="1"/>
  <c r="AM84" i="1"/>
  <c r="AF84" i="1"/>
  <c r="AL84" i="1"/>
  <c r="Z84" i="1"/>
  <c r="U84" i="1"/>
  <c r="N84" i="1"/>
  <c r="T84" i="1"/>
  <c r="AM76" i="1"/>
  <c r="AL76" i="1"/>
  <c r="AG76" i="1"/>
  <c r="AF76" i="1"/>
  <c r="Z76" i="1"/>
  <c r="N76" i="1"/>
  <c r="O76" i="1"/>
  <c r="T76" i="1"/>
  <c r="AM68" i="1"/>
  <c r="AL68" i="1"/>
  <c r="AF68" i="1"/>
  <c r="Z68" i="1"/>
  <c r="N68" i="1"/>
  <c r="T68" i="1"/>
  <c r="O68" i="1"/>
  <c r="AM60" i="1"/>
  <c r="AL60" i="1"/>
  <c r="AG60" i="1"/>
  <c r="AF60" i="1"/>
  <c r="Z60" i="1"/>
  <c r="U60" i="1"/>
  <c r="N60" i="1"/>
  <c r="T60" i="1"/>
  <c r="O60" i="1"/>
  <c r="AM52" i="1"/>
  <c r="AL52" i="1"/>
  <c r="AF52" i="1"/>
  <c r="Z52" i="1"/>
  <c r="U52" i="1"/>
  <c r="T52" i="1"/>
  <c r="N52" i="1"/>
  <c r="AM44" i="1"/>
  <c r="AL44" i="1"/>
  <c r="AF44" i="1"/>
  <c r="AA44" i="1"/>
  <c r="Z44" i="1"/>
  <c r="AG44" i="1"/>
  <c r="T44" i="1"/>
  <c r="N44" i="1"/>
  <c r="O44" i="1"/>
  <c r="AM36" i="1"/>
  <c r="AL36" i="1"/>
  <c r="AG36" i="1"/>
  <c r="AF36" i="1"/>
  <c r="Z36" i="1"/>
  <c r="T36" i="1"/>
  <c r="N36" i="1"/>
  <c r="O36" i="1"/>
  <c r="AM28" i="1"/>
  <c r="AG28" i="1"/>
  <c r="AL28" i="1"/>
  <c r="AA28" i="1"/>
  <c r="AF28" i="1"/>
  <c r="Z28" i="1"/>
  <c r="U28" i="1"/>
  <c r="T28" i="1"/>
  <c r="O28" i="1"/>
  <c r="N28" i="1"/>
  <c r="AM20" i="1"/>
  <c r="AG20" i="1"/>
  <c r="AL20" i="1"/>
  <c r="AF20" i="1"/>
  <c r="U20" i="1"/>
  <c r="O20" i="1"/>
  <c r="N20" i="1"/>
  <c r="T20" i="1"/>
  <c r="AM12" i="1"/>
  <c r="AG12" i="1"/>
  <c r="AL12" i="1"/>
  <c r="AF12" i="1"/>
  <c r="N12" i="1"/>
  <c r="T12" i="1"/>
  <c r="AL411" i="1"/>
  <c r="AM411" i="1"/>
  <c r="AF395" i="1"/>
  <c r="AA246" i="1"/>
  <c r="T246" i="1"/>
  <c r="Z246" i="1"/>
  <c r="N246" i="1"/>
  <c r="AL323" i="1"/>
  <c r="AM323" i="1"/>
  <c r="AG307" i="1"/>
  <c r="AF307" i="1"/>
  <c r="AA158" i="1"/>
  <c r="Z158" i="1"/>
  <c r="T158" i="1"/>
  <c r="U158" i="1"/>
  <c r="O158" i="1"/>
  <c r="N158" i="1"/>
  <c r="AL94" i="1"/>
  <c r="AM94" i="1"/>
  <c r="AG94" i="1"/>
  <c r="AF94" i="1"/>
  <c r="AA94" i="1"/>
  <c r="Z94" i="1"/>
  <c r="T94" i="1"/>
  <c r="N94" i="1"/>
  <c r="AL30" i="1"/>
  <c r="AM30" i="1"/>
  <c r="AG30" i="1"/>
  <c r="AF30" i="1"/>
  <c r="Z30" i="1"/>
  <c r="T30" i="1"/>
  <c r="AA30" i="1"/>
  <c r="U30" i="1"/>
  <c r="N30" i="1"/>
  <c r="T406" i="1"/>
  <c r="N291" i="1"/>
  <c r="AM416" i="1"/>
  <c r="AF400" i="1"/>
  <c r="AL416" i="1"/>
  <c r="Z251" i="1"/>
  <c r="AG400" i="1"/>
  <c r="T251" i="1"/>
  <c r="N251" i="1"/>
  <c r="AM408" i="1"/>
  <c r="AF392" i="1"/>
  <c r="AL408" i="1"/>
  <c r="Z243" i="1"/>
  <c r="AG392" i="1"/>
  <c r="T243" i="1"/>
  <c r="N243" i="1"/>
  <c r="AM400" i="1"/>
  <c r="AL400" i="1"/>
  <c r="AF384" i="1"/>
  <c r="AG384" i="1"/>
  <c r="Z235" i="1"/>
  <c r="T235" i="1"/>
  <c r="N235" i="1"/>
  <c r="AM392" i="1"/>
  <c r="AL392" i="1"/>
  <c r="AF376" i="1"/>
  <c r="AG376" i="1"/>
  <c r="Z227" i="1"/>
  <c r="U227" i="1"/>
  <c r="AA227" i="1"/>
  <c r="T227" i="1"/>
  <c r="N227" i="1"/>
  <c r="AM384" i="1"/>
  <c r="AF368" i="1"/>
  <c r="AG368" i="1"/>
  <c r="AL384" i="1"/>
  <c r="Z219" i="1"/>
  <c r="T219" i="1"/>
  <c r="N219" i="1"/>
  <c r="AM376" i="1"/>
  <c r="AF360" i="1"/>
  <c r="AL376" i="1"/>
  <c r="Z211" i="1"/>
  <c r="T211" i="1"/>
  <c r="N211" i="1"/>
  <c r="AM368" i="1"/>
  <c r="AL368" i="1"/>
  <c r="AF352" i="1"/>
  <c r="Z203" i="1"/>
  <c r="AA203" i="1"/>
  <c r="AG352" i="1"/>
  <c r="T203" i="1"/>
  <c r="N203" i="1"/>
  <c r="AM360" i="1"/>
  <c r="AL360" i="1"/>
  <c r="AF344" i="1"/>
  <c r="Z195" i="1"/>
  <c r="AG344" i="1"/>
  <c r="AA195" i="1"/>
  <c r="U195" i="1"/>
  <c r="T195" i="1"/>
  <c r="N195" i="1"/>
  <c r="AM352" i="1"/>
  <c r="AF336" i="1"/>
  <c r="AL352" i="1"/>
  <c r="Z187" i="1"/>
  <c r="AG336" i="1"/>
  <c r="U187" i="1"/>
  <c r="T187" i="1"/>
  <c r="N187" i="1"/>
  <c r="O187" i="1"/>
  <c r="AM344" i="1"/>
  <c r="AF328" i="1"/>
  <c r="AL344" i="1"/>
  <c r="Z179" i="1"/>
  <c r="AG328" i="1"/>
  <c r="T179" i="1"/>
  <c r="N179" i="1"/>
  <c r="AM336" i="1"/>
  <c r="AL336" i="1"/>
  <c r="AF320" i="1"/>
  <c r="Z171" i="1"/>
  <c r="AA171" i="1"/>
  <c r="T171" i="1"/>
  <c r="N171" i="1"/>
  <c r="AM328" i="1"/>
  <c r="AL328" i="1"/>
  <c r="AF312" i="1"/>
  <c r="AG312" i="1"/>
  <c r="Z163" i="1"/>
  <c r="U163" i="1"/>
  <c r="AA163" i="1"/>
  <c r="T163" i="1"/>
  <c r="N163" i="1"/>
  <c r="AM320" i="1"/>
  <c r="AF304" i="1"/>
  <c r="AG304" i="1"/>
  <c r="Z155" i="1"/>
  <c r="AL320" i="1"/>
  <c r="U155" i="1"/>
  <c r="T155" i="1"/>
  <c r="N155" i="1"/>
  <c r="AM312" i="1"/>
  <c r="AF147" i="1"/>
  <c r="AL312" i="1"/>
  <c r="Z147" i="1"/>
  <c r="AG147" i="1"/>
  <c r="AA147" i="1"/>
  <c r="U147" i="1"/>
  <c r="T147" i="1"/>
  <c r="N147" i="1"/>
  <c r="O147" i="1"/>
  <c r="AM304" i="1"/>
  <c r="AL304" i="1"/>
  <c r="AF139" i="1"/>
  <c r="Z139" i="1"/>
  <c r="AA139" i="1"/>
  <c r="AG139" i="1"/>
  <c r="U139" i="1"/>
  <c r="T139" i="1"/>
  <c r="N139" i="1"/>
  <c r="O139" i="1"/>
  <c r="AM131" i="1"/>
  <c r="AL131" i="1"/>
  <c r="AF131" i="1"/>
  <c r="Z131" i="1"/>
  <c r="AG131" i="1"/>
  <c r="U131" i="1"/>
  <c r="T131" i="1"/>
  <c r="N131" i="1"/>
  <c r="AM123" i="1"/>
  <c r="AF123" i="1"/>
  <c r="Z123" i="1"/>
  <c r="AL123" i="1"/>
  <c r="T123" i="1"/>
  <c r="N123" i="1"/>
  <c r="AM115" i="1"/>
  <c r="AF115" i="1"/>
  <c r="AL115" i="1"/>
  <c r="Z115" i="1"/>
  <c r="AG115" i="1"/>
  <c r="T115" i="1"/>
  <c r="N115" i="1"/>
  <c r="AM107" i="1"/>
  <c r="AL107" i="1"/>
  <c r="AF107" i="1"/>
  <c r="AG107" i="1"/>
  <c r="Z107" i="1"/>
  <c r="T107" i="1"/>
  <c r="N107" i="1"/>
  <c r="O107" i="1"/>
  <c r="AM99" i="1"/>
  <c r="AG99" i="1"/>
  <c r="AL99" i="1"/>
  <c r="AF99" i="1"/>
  <c r="Z99" i="1"/>
  <c r="T99" i="1"/>
  <c r="N99" i="1"/>
  <c r="AM91" i="1"/>
  <c r="AF91" i="1"/>
  <c r="Z91" i="1"/>
  <c r="AL91" i="1"/>
  <c r="T91" i="1"/>
  <c r="N91" i="1"/>
  <c r="AM83" i="1"/>
  <c r="AF83" i="1"/>
  <c r="AL83" i="1"/>
  <c r="AG83" i="1"/>
  <c r="Z83" i="1"/>
  <c r="U83" i="1"/>
  <c r="T83" i="1"/>
  <c r="N83" i="1"/>
  <c r="AM75" i="1"/>
  <c r="AG75" i="1"/>
  <c r="AF75" i="1"/>
  <c r="AL75" i="1"/>
  <c r="Z75" i="1"/>
  <c r="AA75" i="1"/>
  <c r="U75" i="1"/>
  <c r="T75" i="1"/>
  <c r="N75" i="1"/>
  <c r="O75" i="1"/>
  <c r="AM67" i="1"/>
  <c r="AL67" i="1"/>
  <c r="AF67" i="1"/>
  <c r="Z67" i="1"/>
  <c r="AA67" i="1"/>
  <c r="T67" i="1"/>
  <c r="N67" i="1"/>
  <c r="AM59" i="1"/>
  <c r="AL59" i="1"/>
  <c r="AF59" i="1"/>
  <c r="Z59" i="1"/>
  <c r="T59" i="1"/>
  <c r="N59" i="1"/>
  <c r="AM51" i="1"/>
  <c r="AL51" i="1"/>
  <c r="AF51" i="1"/>
  <c r="Z51" i="1"/>
  <c r="T51" i="1"/>
  <c r="N51" i="1"/>
  <c r="AM43" i="1"/>
  <c r="AL43" i="1"/>
  <c r="AF43" i="1"/>
  <c r="Z43" i="1"/>
  <c r="T43" i="1"/>
  <c r="N43" i="1"/>
  <c r="AM35" i="1"/>
  <c r="AF35" i="1"/>
  <c r="Z35" i="1"/>
  <c r="AL35" i="1"/>
  <c r="T35" i="1"/>
  <c r="N35" i="1"/>
  <c r="AM27" i="1"/>
  <c r="AG27" i="1"/>
  <c r="AF27" i="1"/>
  <c r="AL27" i="1"/>
  <c r="Z27" i="1"/>
  <c r="AA27" i="1"/>
  <c r="U27" i="1"/>
  <c r="T27" i="1"/>
  <c r="O27" i="1"/>
  <c r="N27" i="1"/>
  <c r="AM19" i="1"/>
  <c r="AG19" i="1"/>
  <c r="AF19" i="1"/>
  <c r="AL19" i="1"/>
  <c r="O19" i="1"/>
  <c r="T19" i="1"/>
  <c r="N19" i="1"/>
  <c r="U19" i="1"/>
  <c r="AM11" i="1"/>
  <c r="AG11" i="1"/>
  <c r="AF11" i="1"/>
  <c r="AL11" i="1"/>
  <c r="T11" i="1"/>
  <c r="N11" i="1"/>
  <c r="AL419" i="1"/>
  <c r="AM419" i="1"/>
  <c r="AG403" i="1"/>
  <c r="AF403" i="1"/>
  <c r="Z397" i="1"/>
  <c r="T254" i="1"/>
  <c r="N254" i="1"/>
  <c r="AL371" i="1"/>
  <c r="AM371" i="1"/>
  <c r="AF355" i="1"/>
  <c r="Z206" i="1"/>
  <c r="T206" i="1"/>
  <c r="U206" i="1"/>
  <c r="N206" i="1"/>
  <c r="AL315" i="1"/>
  <c r="AM315" i="1"/>
  <c r="AG150" i="1"/>
  <c r="AF150" i="1"/>
  <c r="AA150" i="1"/>
  <c r="Z150" i="1"/>
  <c r="T150" i="1"/>
  <c r="U150" i="1"/>
  <c r="O150" i="1"/>
  <c r="N150" i="1"/>
  <c r="AL102" i="1"/>
  <c r="AM102" i="1"/>
  <c r="AF102" i="1"/>
  <c r="Z102" i="1"/>
  <c r="T102" i="1"/>
  <c r="N102" i="1"/>
  <c r="AL46" i="1"/>
  <c r="AM46" i="1"/>
  <c r="AG46" i="1"/>
  <c r="AF46" i="1"/>
  <c r="Z46" i="1"/>
  <c r="T46" i="1"/>
  <c r="N46" i="1"/>
  <c r="T419" i="1"/>
  <c r="AF416" i="1"/>
  <c r="Z410" i="1"/>
  <c r="AG416" i="1"/>
  <c r="T267" i="1"/>
  <c r="N267" i="1"/>
  <c r="N290" i="1"/>
  <c r="T405" i="1"/>
  <c r="T397" i="1"/>
  <c r="N282" i="1"/>
  <c r="AF415" i="1"/>
  <c r="AG415" i="1"/>
  <c r="Z409" i="1"/>
  <c r="N266" i="1"/>
  <c r="T266" i="1"/>
  <c r="AF407" i="1"/>
  <c r="AG407" i="1"/>
  <c r="Z401" i="1"/>
  <c r="N258" i="1"/>
  <c r="T258" i="1"/>
  <c r="AM415" i="1"/>
  <c r="AL415" i="1"/>
  <c r="AF399" i="1"/>
  <c r="AG399" i="1"/>
  <c r="Z250" i="1"/>
  <c r="T250" i="1"/>
  <c r="N250" i="1"/>
  <c r="AM407" i="1"/>
  <c r="AL407" i="1"/>
  <c r="AF391" i="1"/>
  <c r="Z242" i="1"/>
  <c r="N242" i="1"/>
  <c r="T242" i="1"/>
  <c r="AM399" i="1"/>
  <c r="AL399" i="1"/>
  <c r="AF383" i="1"/>
  <c r="AG383" i="1"/>
  <c r="Z234" i="1"/>
  <c r="AA234" i="1"/>
  <c r="N234" i="1"/>
  <c r="T234" i="1"/>
  <c r="AM391" i="1"/>
  <c r="AL391" i="1"/>
  <c r="AF375" i="1"/>
  <c r="AG375" i="1"/>
  <c r="Z226" i="1"/>
  <c r="AA226" i="1"/>
  <c r="U226" i="1"/>
  <c r="N226" i="1"/>
  <c r="T226" i="1"/>
  <c r="AM383" i="1"/>
  <c r="AL383" i="1"/>
  <c r="AF367" i="1"/>
  <c r="AG367" i="1"/>
  <c r="Z218" i="1"/>
  <c r="AA218" i="1"/>
  <c r="T218" i="1"/>
  <c r="N218" i="1"/>
  <c r="AM375" i="1"/>
  <c r="AL375" i="1"/>
  <c r="AF359" i="1"/>
  <c r="AG359" i="1"/>
  <c r="Z210" i="1"/>
  <c r="AA210" i="1"/>
  <c r="T210" i="1"/>
  <c r="N210" i="1"/>
  <c r="AM367" i="1"/>
  <c r="AL367" i="1"/>
  <c r="AF351" i="1"/>
  <c r="AG351" i="1"/>
  <c r="Z202" i="1"/>
  <c r="T202" i="1"/>
  <c r="N202" i="1"/>
  <c r="AM359" i="1"/>
  <c r="AL359" i="1"/>
  <c r="AF343" i="1"/>
  <c r="AG343" i="1"/>
  <c r="Z194" i="1"/>
  <c r="T194" i="1"/>
  <c r="N194" i="1"/>
  <c r="AM351" i="1"/>
  <c r="AL351" i="1"/>
  <c r="AF335" i="1"/>
  <c r="Z186" i="1"/>
  <c r="AA186" i="1"/>
  <c r="U186" i="1"/>
  <c r="T186" i="1"/>
  <c r="N186" i="1"/>
  <c r="AM343" i="1"/>
  <c r="AL343" i="1"/>
  <c r="AF327" i="1"/>
  <c r="AG327" i="1"/>
  <c r="Z178" i="1"/>
  <c r="T178" i="1"/>
  <c r="N178" i="1"/>
  <c r="AM335" i="1"/>
  <c r="AL335" i="1"/>
  <c r="AF319" i="1"/>
  <c r="AG319" i="1"/>
  <c r="Z170" i="1"/>
  <c r="U170" i="1"/>
  <c r="T170" i="1"/>
  <c r="N170" i="1"/>
  <c r="AM327" i="1"/>
  <c r="AL327" i="1"/>
  <c r="AF311" i="1"/>
  <c r="Z162" i="1"/>
  <c r="AA162" i="1"/>
  <c r="T162" i="1"/>
  <c r="N162" i="1"/>
  <c r="O162" i="1"/>
  <c r="AM319" i="1"/>
  <c r="AL319" i="1"/>
  <c r="AF303" i="1"/>
  <c r="Z154" i="1"/>
  <c r="AA154" i="1"/>
  <c r="T154" i="1"/>
  <c r="N154" i="1"/>
  <c r="O154" i="1"/>
  <c r="AM311" i="1"/>
  <c r="AL311" i="1"/>
  <c r="AF146" i="1"/>
  <c r="AG146" i="1"/>
  <c r="Z146" i="1"/>
  <c r="AA146" i="1"/>
  <c r="U146" i="1"/>
  <c r="T146" i="1"/>
  <c r="N146" i="1"/>
  <c r="O146" i="1"/>
  <c r="AM303" i="1"/>
  <c r="AL303" i="1"/>
  <c r="AF138" i="1"/>
  <c r="AG138" i="1"/>
  <c r="Z138" i="1"/>
  <c r="AA138" i="1"/>
  <c r="T138" i="1"/>
  <c r="N138" i="1"/>
  <c r="AM130" i="1"/>
  <c r="AL130" i="1"/>
  <c r="AF130" i="1"/>
  <c r="AG130" i="1"/>
  <c r="Z130" i="1"/>
  <c r="AA130" i="1"/>
  <c r="U130" i="1"/>
  <c r="T130" i="1"/>
  <c r="N130" i="1"/>
  <c r="AM122" i="1"/>
  <c r="AL122" i="1"/>
  <c r="AF122" i="1"/>
  <c r="AG122" i="1"/>
  <c r="Z122" i="1"/>
  <c r="AA122" i="1"/>
  <c r="U122" i="1"/>
  <c r="T122" i="1"/>
  <c r="N122" i="1"/>
  <c r="O122" i="1"/>
  <c r="AM114" i="1"/>
  <c r="AL114" i="1"/>
  <c r="AF114" i="1"/>
  <c r="AG114" i="1"/>
  <c r="Z114" i="1"/>
  <c r="AA114" i="1"/>
  <c r="U114" i="1"/>
  <c r="T114" i="1"/>
  <c r="N114" i="1"/>
  <c r="O114" i="1"/>
  <c r="AM106" i="1"/>
  <c r="AL106" i="1"/>
  <c r="AF106" i="1"/>
  <c r="AG106" i="1"/>
  <c r="Z106" i="1"/>
  <c r="AA106" i="1"/>
  <c r="U106" i="1"/>
  <c r="T106" i="1"/>
  <c r="N106" i="1"/>
  <c r="O106" i="1"/>
  <c r="AM98" i="1"/>
  <c r="AL98" i="1"/>
  <c r="AF98" i="1"/>
  <c r="AG98" i="1"/>
  <c r="Z98" i="1"/>
  <c r="AA98" i="1"/>
  <c r="U98" i="1"/>
  <c r="T98" i="1"/>
  <c r="N98" i="1"/>
  <c r="AM90" i="1"/>
  <c r="AL90" i="1"/>
  <c r="AG90" i="1"/>
  <c r="AF90" i="1"/>
  <c r="Z90" i="1"/>
  <c r="U90" i="1"/>
  <c r="T90" i="1"/>
  <c r="N90" i="1"/>
  <c r="O90" i="1"/>
  <c r="AM82" i="1"/>
  <c r="AL82" i="1"/>
  <c r="AF82" i="1"/>
  <c r="Z82" i="1"/>
  <c r="T82" i="1"/>
  <c r="N82" i="1"/>
  <c r="AM74" i="1"/>
  <c r="AL74" i="1"/>
  <c r="AG74" i="1"/>
  <c r="AF74" i="1"/>
  <c r="Z74" i="1"/>
  <c r="AA74" i="1"/>
  <c r="U74" i="1"/>
  <c r="T74" i="1"/>
  <c r="N74" i="1"/>
  <c r="O74" i="1"/>
  <c r="AM66" i="1"/>
  <c r="AL66" i="1"/>
  <c r="AF66" i="1"/>
  <c r="AG66" i="1"/>
  <c r="Z66" i="1"/>
  <c r="T66" i="1"/>
  <c r="N66" i="1"/>
  <c r="AM58" i="1"/>
  <c r="AL58" i="1"/>
  <c r="AF58" i="1"/>
  <c r="Z58" i="1"/>
  <c r="T58" i="1"/>
  <c r="N58" i="1"/>
  <c r="AM50" i="1"/>
  <c r="AL50" i="1"/>
  <c r="AF50" i="1"/>
  <c r="Z50" i="1"/>
  <c r="U50" i="1"/>
  <c r="T50" i="1"/>
  <c r="N50" i="1"/>
  <c r="O50" i="1"/>
  <c r="AM42" i="1"/>
  <c r="AL42" i="1"/>
  <c r="AF42" i="1"/>
  <c r="AG42" i="1"/>
  <c r="Z42" i="1"/>
  <c r="U42" i="1"/>
  <c r="AA42" i="1"/>
  <c r="T42" i="1"/>
  <c r="N42" i="1"/>
  <c r="O42" i="1"/>
  <c r="AM34" i="1"/>
  <c r="AL34" i="1"/>
  <c r="AF34" i="1"/>
  <c r="AA34" i="1"/>
  <c r="Z34" i="1"/>
  <c r="T34" i="1"/>
  <c r="N34" i="1"/>
  <c r="AM26" i="1"/>
  <c r="AG26" i="1"/>
  <c r="AL26" i="1"/>
  <c r="AF26" i="1"/>
  <c r="O26" i="1"/>
  <c r="U26" i="1"/>
  <c r="T26" i="1"/>
  <c r="N26" i="1"/>
  <c r="AM18" i="1"/>
  <c r="AG18" i="1"/>
  <c r="AL18" i="1"/>
  <c r="AF18" i="1"/>
  <c r="O18" i="1"/>
  <c r="T18" i="1"/>
  <c r="U18" i="1"/>
  <c r="N18" i="1"/>
  <c r="AL10" i="1"/>
  <c r="AF10" i="1"/>
  <c r="N10" i="1"/>
  <c r="T401" i="1"/>
  <c r="U401" i="1"/>
  <c r="N286" i="1"/>
  <c r="AL395" i="1"/>
  <c r="AM395" i="1"/>
  <c r="AG379" i="1"/>
  <c r="AF379" i="1"/>
  <c r="AA230" i="1"/>
  <c r="T230" i="1"/>
  <c r="Z230" i="1"/>
  <c r="U230" i="1"/>
  <c r="N230" i="1"/>
  <c r="AL355" i="1"/>
  <c r="AM355" i="1"/>
  <c r="AG339" i="1"/>
  <c r="AF339" i="1"/>
  <c r="Z190" i="1"/>
  <c r="T190" i="1"/>
  <c r="U190" i="1"/>
  <c r="O190" i="1"/>
  <c r="N190" i="1"/>
  <c r="AL118" i="1"/>
  <c r="AM118" i="1"/>
  <c r="AG118" i="1"/>
  <c r="AF118" i="1"/>
  <c r="Z118" i="1"/>
  <c r="T118" i="1"/>
  <c r="N118" i="1"/>
  <c r="AL62" i="1"/>
  <c r="AM62" i="1"/>
  <c r="AG62" i="1"/>
  <c r="AF62" i="1"/>
  <c r="Z62" i="1"/>
  <c r="T62" i="1"/>
  <c r="N62" i="1"/>
  <c r="Z418" i="1"/>
  <c r="AA418" i="1"/>
  <c r="T390" i="1"/>
  <c r="N275" i="1"/>
  <c r="U418" i="1"/>
  <c r="N312" i="1"/>
  <c r="T418" i="1"/>
  <c r="Z417" i="1"/>
  <c r="AA417" i="1"/>
  <c r="N274" i="1"/>
  <c r="T389" i="1"/>
  <c r="U417" i="1"/>
  <c r="T417" i="1"/>
  <c r="N311" i="1"/>
  <c r="T404" i="1"/>
  <c r="N289" i="1"/>
  <c r="U396" i="1"/>
  <c r="T396" i="1"/>
  <c r="N281" i="1"/>
  <c r="AS281" i="1" s="1"/>
  <c r="Z416" i="1"/>
  <c r="AA416" i="1"/>
  <c r="T388" i="1"/>
  <c r="N273" i="1"/>
  <c r="AF414" i="1"/>
  <c r="AG414" i="1"/>
  <c r="Z408" i="1"/>
  <c r="T265" i="1"/>
  <c r="N265" i="1"/>
  <c r="AF406" i="1"/>
  <c r="Z400" i="1"/>
  <c r="T257" i="1"/>
  <c r="N257" i="1"/>
  <c r="AM414" i="1"/>
  <c r="AL414" i="1"/>
  <c r="AF398" i="1"/>
  <c r="Z249" i="1"/>
  <c r="T249" i="1"/>
  <c r="N249" i="1"/>
  <c r="AM406" i="1"/>
  <c r="AL406" i="1"/>
  <c r="AF390" i="1"/>
  <c r="AG390" i="1"/>
  <c r="Z241" i="1"/>
  <c r="T241" i="1"/>
  <c r="N241" i="1"/>
  <c r="AM398" i="1"/>
  <c r="AL398" i="1"/>
  <c r="AF382" i="1"/>
  <c r="AG382" i="1"/>
  <c r="Z233" i="1"/>
  <c r="AA233" i="1"/>
  <c r="U233" i="1"/>
  <c r="T233" i="1"/>
  <c r="N233" i="1"/>
  <c r="O233" i="1"/>
  <c r="AM390" i="1"/>
  <c r="AL390" i="1"/>
  <c r="AF374" i="1"/>
  <c r="AG374" i="1"/>
  <c r="Z225" i="1"/>
  <c r="AA225" i="1"/>
  <c r="U225" i="1"/>
  <c r="T225" i="1"/>
  <c r="N225" i="1"/>
  <c r="O225" i="1"/>
  <c r="AM382" i="1"/>
  <c r="AL382" i="1"/>
  <c r="AF366" i="1"/>
  <c r="AG366" i="1"/>
  <c r="Z217" i="1"/>
  <c r="T217" i="1"/>
  <c r="N217" i="1"/>
  <c r="AM374" i="1"/>
  <c r="AL374" i="1"/>
  <c r="AF358" i="1"/>
  <c r="AG358" i="1"/>
  <c r="Z209" i="1"/>
  <c r="AA209" i="1"/>
  <c r="T209" i="1"/>
  <c r="N209" i="1"/>
  <c r="AM366" i="1"/>
  <c r="AL366" i="1"/>
  <c r="AF350" i="1"/>
  <c r="Z201" i="1"/>
  <c r="U201" i="1"/>
  <c r="T201" i="1"/>
  <c r="N201" i="1"/>
  <c r="AM358" i="1"/>
  <c r="AL358" i="1"/>
  <c r="AF342" i="1"/>
  <c r="AG342" i="1"/>
  <c r="Z193" i="1"/>
  <c r="AA193" i="1"/>
  <c r="T193" i="1"/>
  <c r="N193" i="1"/>
  <c r="O193" i="1"/>
  <c r="AM350" i="1"/>
  <c r="AL350" i="1"/>
  <c r="AF334" i="1"/>
  <c r="AG334" i="1"/>
  <c r="Z185" i="1"/>
  <c r="U185" i="1"/>
  <c r="T185" i="1"/>
  <c r="N185" i="1"/>
  <c r="O185" i="1"/>
  <c r="AM342" i="1"/>
  <c r="AL342" i="1"/>
  <c r="AF326" i="1"/>
  <c r="AG326" i="1"/>
  <c r="Z177" i="1"/>
  <c r="AA177" i="1"/>
  <c r="U177" i="1"/>
  <c r="T177" i="1"/>
  <c r="N177" i="1"/>
  <c r="AM334" i="1"/>
  <c r="AL334" i="1"/>
  <c r="AF318" i="1"/>
  <c r="AG318" i="1"/>
  <c r="Z169" i="1"/>
  <c r="AA169" i="1"/>
  <c r="U169" i="1"/>
  <c r="T169" i="1"/>
  <c r="N169" i="1"/>
  <c r="O169" i="1"/>
  <c r="AM326" i="1"/>
  <c r="AL326" i="1"/>
  <c r="AF310" i="1"/>
  <c r="Z161" i="1"/>
  <c r="AA161" i="1"/>
  <c r="U161" i="1"/>
  <c r="T161" i="1"/>
  <c r="N161" i="1"/>
  <c r="AM318" i="1"/>
  <c r="AL318" i="1"/>
  <c r="AF302" i="1"/>
  <c r="Z153" i="1"/>
  <c r="U153" i="1"/>
  <c r="T153" i="1"/>
  <c r="N153" i="1"/>
  <c r="AM310" i="1"/>
  <c r="AL310" i="1"/>
  <c r="AF145" i="1"/>
  <c r="AG145" i="1"/>
  <c r="Z145" i="1"/>
  <c r="U145" i="1"/>
  <c r="T145" i="1"/>
  <c r="N145" i="1"/>
  <c r="AM302" i="1"/>
  <c r="AL302" i="1"/>
  <c r="AF137" i="1"/>
  <c r="AG137" i="1"/>
  <c r="Z137" i="1"/>
  <c r="AA137" i="1"/>
  <c r="T137" i="1"/>
  <c r="N137" i="1"/>
  <c r="AM129" i="1"/>
  <c r="AL129" i="1"/>
  <c r="AF129" i="1"/>
  <c r="AG129" i="1"/>
  <c r="Z129" i="1"/>
  <c r="AA129" i="1"/>
  <c r="U129" i="1"/>
  <c r="T129" i="1"/>
  <c r="N129" i="1"/>
  <c r="AM121" i="1"/>
  <c r="AL121" i="1"/>
  <c r="AF121" i="1"/>
  <c r="AG121" i="1"/>
  <c r="Z121" i="1"/>
  <c r="AA121" i="1"/>
  <c r="U121" i="1"/>
  <c r="T121" i="1"/>
  <c r="N121" i="1"/>
  <c r="O121" i="1"/>
  <c r="AM113" i="1"/>
  <c r="AL113" i="1"/>
  <c r="AF113" i="1"/>
  <c r="AG113" i="1"/>
  <c r="Z113" i="1"/>
  <c r="T113" i="1"/>
  <c r="N113" i="1"/>
  <c r="AM105" i="1"/>
  <c r="AL105" i="1"/>
  <c r="AF105" i="1"/>
  <c r="AG105" i="1"/>
  <c r="Z105" i="1"/>
  <c r="U105" i="1"/>
  <c r="T105" i="1"/>
  <c r="N105" i="1"/>
  <c r="AM97" i="1"/>
  <c r="AG97" i="1"/>
  <c r="AL97" i="1"/>
  <c r="AF97" i="1"/>
  <c r="Z97" i="1"/>
  <c r="AA97" i="1"/>
  <c r="U97" i="1"/>
  <c r="T97" i="1"/>
  <c r="N97" i="1"/>
  <c r="O97" i="1"/>
  <c r="AM89" i="1"/>
  <c r="AG89" i="1"/>
  <c r="AL89" i="1"/>
  <c r="AF89" i="1"/>
  <c r="Z89" i="1"/>
  <c r="AA89" i="1"/>
  <c r="T89" i="1"/>
  <c r="N89" i="1"/>
  <c r="AM81" i="1"/>
  <c r="AG81" i="1"/>
  <c r="AL81" i="1"/>
  <c r="AF81" i="1"/>
  <c r="Z81" i="1"/>
  <c r="AA81" i="1"/>
  <c r="T81" i="1"/>
  <c r="N81" i="1"/>
  <c r="AM73" i="1"/>
  <c r="AG73" i="1"/>
  <c r="AL73" i="1"/>
  <c r="AF73" i="1"/>
  <c r="Z73" i="1"/>
  <c r="AA73" i="1"/>
  <c r="U73" i="1"/>
  <c r="T73" i="1"/>
  <c r="N73" i="1"/>
  <c r="AM65" i="1"/>
  <c r="AL65" i="1"/>
  <c r="AF65" i="1"/>
  <c r="Z65" i="1"/>
  <c r="T65" i="1"/>
  <c r="N65" i="1"/>
  <c r="AM57" i="1"/>
  <c r="AG57" i="1"/>
  <c r="AL57" i="1"/>
  <c r="AF57" i="1"/>
  <c r="Z57" i="1"/>
  <c r="T57" i="1"/>
  <c r="N57" i="1"/>
  <c r="AM49" i="1"/>
  <c r="AG49" i="1"/>
  <c r="AL49" i="1"/>
  <c r="AF49" i="1"/>
  <c r="Z49" i="1"/>
  <c r="AA49" i="1"/>
  <c r="U49" i="1"/>
  <c r="T49" i="1"/>
  <c r="N49" i="1"/>
  <c r="O49" i="1"/>
  <c r="AM41" i="1"/>
  <c r="AG41" i="1"/>
  <c r="AL41" i="1"/>
  <c r="AF41" i="1"/>
  <c r="Z41" i="1"/>
  <c r="T41" i="1"/>
  <c r="N41" i="1"/>
  <c r="AM33" i="1"/>
  <c r="AG33" i="1"/>
  <c r="AL33" i="1"/>
  <c r="AF33" i="1"/>
  <c r="AA33" i="1"/>
  <c r="Z33" i="1"/>
  <c r="U33" i="1"/>
  <c r="T33" i="1"/>
  <c r="N33" i="1"/>
  <c r="O33" i="1"/>
  <c r="AM25" i="1"/>
  <c r="AG25" i="1"/>
  <c r="AL25" i="1"/>
  <c r="AF25" i="1"/>
  <c r="U25" i="1"/>
  <c r="T25" i="1"/>
  <c r="N25" i="1"/>
  <c r="O25" i="1"/>
  <c r="AM17" i="1"/>
  <c r="AG17" i="1"/>
  <c r="AL17" i="1"/>
  <c r="AF17" i="1"/>
  <c r="U17" i="1"/>
  <c r="T17" i="1"/>
  <c r="N17" i="1"/>
  <c r="T393" i="1"/>
  <c r="N278" i="1"/>
  <c r="AL387" i="1"/>
  <c r="AM387" i="1"/>
  <c r="AG371" i="1"/>
  <c r="AF371" i="1"/>
  <c r="Z222" i="1"/>
  <c r="T222" i="1"/>
  <c r="U222" i="1"/>
  <c r="N222" i="1"/>
  <c r="AL339" i="1"/>
  <c r="AM339" i="1"/>
  <c r="AF323" i="1"/>
  <c r="Z174" i="1"/>
  <c r="T174" i="1"/>
  <c r="N174" i="1"/>
  <c r="AL126" i="1"/>
  <c r="AM126" i="1"/>
  <c r="AF126" i="1"/>
  <c r="AA126" i="1"/>
  <c r="Z126" i="1"/>
  <c r="T126" i="1"/>
  <c r="U126" i="1"/>
  <c r="N126" i="1"/>
  <c r="AL70" i="1"/>
  <c r="AM70" i="1"/>
  <c r="AF70" i="1"/>
  <c r="Z70" i="1"/>
  <c r="T70" i="1"/>
  <c r="U70" i="1"/>
  <c r="O70" i="1"/>
  <c r="N70" i="1"/>
  <c r="AL14" i="1"/>
  <c r="AM14" i="1"/>
  <c r="AF14" i="1"/>
  <c r="U14" i="1"/>
  <c r="T14" i="1"/>
  <c r="N14" i="1"/>
  <c r="U398" i="1"/>
  <c r="T398" i="1"/>
  <c r="N283" i="1"/>
  <c r="AF408" i="1"/>
  <c r="Z402" i="1"/>
  <c r="AG408" i="1"/>
  <c r="T259" i="1"/>
  <c r="N259" i="1"/>
  <c r="T416" i="1"/>
  <c r="U416" i="1"/>
  <c r="N296" i="1"/>
  <c r="T403" i="1"/>
  <c r="N288" i="1"/>
  <c r="T395" i="1"/>
  <c r="N280" i="1"/>
  <c r="Z415" i="1"/>
  <c r="T387" i="1"/>
  <c r="U387" i="1"/>
  <c r="N272" i="1"/>
  <c r="AF413" i="1"/>
  <c r="AG413" i="1"/>
  <c r="Z407" i="1"/>
  <c r="T264" i="1"/>
  <c r="O264" i="1"/>
  <c r="N264" i="1"/>
  <c r="AF405" i="1"/>
  <c r="AG405" i="1"/>
  <c r="Z399" i="1"/>
  <c r="T256" i="1"/>
  <c r="N256" i="1"/>
  <c r="AL413" i="1"/>
  <c r="AM413" i="1"/>
  <c r="AF397" i="1"/>
  <c r="AA248" i="1"/>
  <c r="Z248" i="1"/>
  <c r="T248" i="1"/>
  <c r="N248" i="1"/>
  <c r="AL405" i="1"/>
  <c r="AM405" i="1"/>
  <c r="AF389" i="1"/>
  <c r="AG389" i="1"/>
  <c r="Z240" i="1"/>
  <c r="T240" i="1"/>
  <c r="N240" i="1"/>
  <c r="AL397" i="1"/>
  <c r="AM397" i="1"/>
  <c r="AF381" i="1"/>
  <c r="AG381" i="1"/>
  <c r="AA232" i="1"/>
  <c r="Z232" i="1"/>
  <c r="T232" i="1"/>
  <c r="O232" i="1"/>
  <c r="U232" i="1"/>
  <c r="N232" i="1"/>
  <c r="AL389" i="1"/>
  <c r="AM389" i="1"/>
  <c r="AF373" i="1"/>
  <c r="AA224" i="1"/>
  <c r="Z224" i="1"/>
  <c r="T224" i="1"/>
  <c r="O224" i="1"/>
  <c r="N224" i="1"/>
  <c r="AL381" i="1"/>
  <c r="AM381" i="1"/>
  <c r="AF365" i="1"/>
  <c r="Z216" i="1"/>
  <c r="T216" i="1"/>
  <c r="N216" i="1"/>
  <c r="AL373" i="1"/>
  <c r="AM373" i="1"/>
  <c r="AF357" i="1"/>
  <c r="AG357" i="1"/>
  <c r="Z208" i="1"/>
  <c r="T208" i="1"/>
  <c r="N208" i="1"/>
  <c r="AL365" i="1"/>
  <c r="AM365" i="1"/>
  <c r="AF349" i="1"/>
  <c r="AG349" i="1"/>
  <c r="Z200" i="1"/>
  <c r="T200" i="1"/>
  <c r="N200" i="1"/>
  <c r="AL357" i="1"/>
  <c r="AM357" i="1"/>
  <c r="AF341" i="1"/>
  <c r="AA192" i="1"/>
  <c r="Z192" i="1"/>
  <c r="T192" i="1"/>
  <c r="U192" i="1"/>
  <c r="O192" i="1"/>
  <c r="N192" i="1"/>
  <c r="AL349" i="1"/>
  <c r="AM349" i="1"/>
  <c r="AF333" i="1"/>
  <c r="AG333" i="1"/>
  <c r="AA184" i="1"/>
  <c r="Z184" i="1"/>
  <c r="T184" i="1"/>
  <c r="N184" i="1"/>
  <c r="AL341" i="1"/>
  <c r="AM341" i="1"/>
  <c r="AF325" i="1"/>
  <c r="AG325" i="1"/>
  <c r="Z176" i="1"/>
  <c r="T176" i="1"/>
  <c r="N176" i="1"/>
  <c r="AL333" i="1"/>
  <c r="AM333" i="1"/>
  <c r="AF317" i="1"/>
  <c r="AG317" i="1"/>
  <c r="Z168" i="1"/>
  <c r="T168" i="1"/>
  <c r="U168" i="1"/>
  <c r="N168" i="1"/>
  <c r="AL325" i="1"/>
  <c r="AM325" i="1"/>
  <c r="AF309" i="1"/>
  <c r="AG309" i="1"/>
  <c r="Z160" i="1"/>
  <c r="T160" i="1"/>
  <c r="N160" i="1"/>
  <c r="AL317" i="1"/>
  <c r="AM317" i="1"/>
  <c r="AF301" i="1"/>
  <c r="AG301" i="1"/>
  <c r="Z152" i="1"/>
  <c r="T152" i="1"/>
  <c r="N152" i="1"/>
  <c r="AL309" i="1"/>
  <c r="AM309" i="1"/>
  <c r="AF144" i="1"/>
  <c r="AG144" i="1"/>
  <c r="Z144" i="1"/>
  <c r="T144" i="1"/>
  <c r="N144" i="1"/>
  <c r="AL301" i="1"/>
  <c r="AM301" i="1"/>
  <c r="AF136" i="1"/>
  <c r="AG136" i="1"/>
  <c r="AA136" i="1"/>
  <c r="Z136" i="1"/>
  <c r="T136" i="1"/>
  <c r="O136" i="1"/>
  <c r="N136" i="1"/>
  <c r="AL128" i="1"/>
  <c r="AM128" i="1"/>
  <c r="AF128" i="1"/>
  <c r="AG128" i="1"/>
  <c r="AA128" i="1"/>
  <c r="Z128" i="1"/>
  <c r="T128" i="1"/>
  <c r="U128" i="1"/>
  <c r="N128" i="1"/>
  <c r="AL120" i="1"/>
  <c r="AM120" i="1"/>
  <c r="AF120" i="1"/>
  <c r="AG120" i="1"/>
  <c r="AA120" i="1"/>
  <c r="Z120" i="1"/>
  <c r="T120" i="1"/>
  <c r="N120" i="1"/>
  <c r="AL112" i="1"/>
  <c r="AM112" i="1"/>
  <c r="AF112" i="1"/>
  <c r="AG112" i="1"/>
  <c r="Z112" i="1"/>
  <c r="T112" i="1"/>
  <c r="N112" i="1"/>
  <c r="AL104" i="1"/>
  <c r="AM104" i="1"/>
  <c r="AF104" i="1"/>
  <c r="AG104" i="1"/>
  <c r="Z104" i="1"/>
  <c r="T104" i="1"/>
  <c r="N104" i="1"/>
  <c r="AL96" i="1"/>
  <c r="AM96" i="1"/>
  <c r="AF96" i="1"/>
  <c r="AG96" i="1"/>
  <c r="Z96" i="1"/>
  <c r="T96" i="1"/>
  <c r="O96" i="1"/>
  <c r="N96" i="1"/>
  <c r="AL88" i="1"/>
  <c r="AM88" i="1"/>
  <c r="AF88" i="1"/>
  <c r="AG88" i="1"/>
  <c r="Z88" i="1"/>
  <c r="T88" i="1"/>
  <c r="N88" i="1"/>
  <c r="AL80" i="1"/>
  <c r="AM80" i="1"/>
  <c r="AF80" i="1"/>
  <c r="AA80" i="1"/>
  <c r="Z80" i="1"/>
  <c r="T80" i="1"/>
  <c r="U80" i="1"/>
  <c r="N80" i="1"/>
  <c r="AL72" i="1"/>
  <c r="AM72" i="1"/>
  <c r="AF72" i="1"/>
  <c r="AA72" i="1"/>
  <c r="AG72" i="1"/>
  <c r="Z72" i="1"/>
  <c r="T72" i="1"/>
  <c r="O72" i="1"/>
  <c r="N72" i="1"/>
  <c r="AL64" i="1"/>
  <c r="AM64" i="1"/>
  <c r="AF64" i="1"/>
  <c r="AG64" i="1"/>
  <c r="Z64" i="1"/>
  <c r="T64" i="1"/>
  <c r="N64" i="1"/>
  <c r="AL56" i="1"/>
  <c r="AM56" i="1"/>
  <c r="AF56" i="1"/>
  <c r="AG56" i="1"/>
  <c r="Z56" i="1"/>
  <c r="T56" i="1"/>
  <c r="O56" i="1"/>
  <c r="N56" i="1"/>
  <c r="AL48" i="1"/>
  <c r="AM48" i="1"/>
  <c r="AF48" i="1"/>
  <c r="AG48" i="1"/>
  <c r="AA48" i="1"/>
  <c r="Z48" i="1"/>
  <c r="T48" i="1"/>
  <c r="O48" i="1"/>
  <c r="N48" i="1"/>
  <c r="U48" i="1"/>
  <c r="AL40" i="1"/>
  <c r="AM40" i="1"/>
  <c r="AF40" i="1"/>
  <c r="AG40" i="1"/>
  <c r="Z40" i="1"/>
  <c r="T40" i="1"/>
  <c r="U40" i="1"/>
  <c r="N40" i="1"/>
  <c r="AL32" i="1"/>
  <c r="AM32" i="1"/>
  <c r="AF32" i="1"/>
  <c r="AA32" i="1"/>
  <c r="Z32" i="1"/>
  <c r="T32" i="1"/>
  <c r="N32" i="1"/>
  <c r="AL24" i="1"/>
  <c r="AM24" i="1"/>
  <c r="AG24" i="1"/>
  <c r="AF24" i="1"/>
  <c r="T24" i="1"/>
  <c r="N24" i="1"/>
  <c r="O24" i="1"/>
  <c r="AL16" i="1"/>
  <c r="AM16" i="1"/>
  <c r="AF16" i="1"/>
  <c r="AG16" i="1"/>
  <c r="U16" i="1"/>
  <c r="T16" i="1"/>
  <c r="O16" i="1"/>
  <c r="N16" i="1"/>
  <c r="AF411" i="1"/>
  <c r="T262" i="1"/>
  <c r="Z405" i="1"/>
  <c r="N262" i="1"/>
  <c r="AL347" i="1"/>
  <c r="AM347" i="1"/>
  <c r="AG331" i="1"/>
  <c r="AF331" i="1"/>
  <c r="Z182" i="1"/>
  <c r="T182" i="1"/>
  <c r="N182" i="1"/>
  <c r="AL110" i="1"/>
  <c r="AM110" i="1"/>
  <c r="AG110" i="1"/>
  <c r="AF110" i="1"/>
  <c r="AA110" i="1"/>
  <c r="Z110" i="1"/>
  <c r="T110" i="1"/>
  <c r="U110" i="1"/>
  <c r="N110" i="1"/>
  <c r="AL54" i="1"/>
  <c r="AM54" i="1"/>
  <c r="AG54" i="1"/>
  <c r="AF54" i="1"/>
  <c r="AA54" i="1"/>
  <c r="Z54" i="1"/>
  <c r="T54" i="1"/>
  <c r="U54" i="1"/>
  <c r="O54" i="1"/>
  <c r="N54" i="1"/>
  <c r="T410" i="1"/>
  <c r="N295" i="1"/>
  <c r="T402" i="1"/>
  <c r="U402" i="1"/>
  <c r="N287" i="1"/>
  <c r="T394" i="1"/>
  <c r="N279" i="1"/>
  <c r="AG420" i="1"/>
  <c r="AF420" i="1"/>
  <c r="T386" i="1"/>
  <c r="Z414" i="1"/>
  <c r="U386" i="1"/>
  <c r="N271" i="1"/>
  <c r="AG412" i="1"/>
  <c r="AF412" i="1"/>
  <c r="T263" i="1"/>
  <c r="Z406" i="1"/>
  <c r="N263" i="1"/>
  <c r="AL420" i="1"/>
  <c r="AG404" i="1"/>
  <c r="AM420" i="1"/>
  <c r="AF404" i="1"/>
  <c r="Z398" i="1"/>
  <c r="T255" i="1"/>
  <c r="N255" i="1"/>
  <c r="AL412" i="1"/>
  <c r="AG396" i="1"/>
  <c r="AM412" i="1"/>
  <c r="AA247" i="1"/>
  <c r="AF396" i="1"/>
  <c r="T247" i="1"/>
  <c r="Z247" i="1"/>
  <c r="N247" i="1"/>
  <c r="AL404" i="1"/>
  <c r="AM404" i="1"/>
  <c r="AF388" i="1"/>
  <c r="T239" i="1"/>
  <c r="Z239" i="1"/>
  <c r="N239" i="1"/>
  <c r="AL396" i="1"/>
  <c r="AM396" i="1"/>
  <c r="AG380" i="1"/>
  <c r="AF380" i="1"/>
  <c r="T231" i="1"/>
  <c r="Z231" i="1"/>
  <c r="N231" i="1"/>
  <c r="AL388" i="1"/>
  <c r="AM388" i="1"/>
  <c r="AG372" i="1"/>
  <c r="AA223" i="1"/>
  <c r="AF372" i="1"/>
  <c r="Z223" i="1"/>
  <c r="T223" i="1"/>
  <c r="N223" i="1"/>
  <c r="AL380" i="1"/>
  <c r="AM380" i="1"/>
  <c r="AG364" i="1"/>
  <c r="AF364" i="1"/>
  <c r="T215" i="1"/>
  <c r="Z215" i="1"/>
  <c r="N215" i="1"/>
  <c r="AL372" i="1"/>
  <c r="AM372" i="1"/>
  <c r="AF356" i="1"/>
  <c r="T207" i="1"/>
  <c r="Z207" i="1"/>
  <c r="N207" i="1"/>
  <c r="AL364" i="1"/>
  <c r="AG348" i="1"/>
  <c r="AM364" i="1"/>
  <c r="AF348" i="1"/>
  <c r="T199" i="1"/>
  <c r="Z199" i="1"/>
  <c r="U199" i="1"/>
  <c r="O199" i="1"/>
  <c r="N199" i="1"/>
  <c r="AL356" i="1"/>
  <c r="AG340" i="1"/>
  <c r="AM356" i="1"/>
  <c r="AF340" i="1"/>
  <c r="AA191" i="1"/>
  <c r="T191" i="1"/>
  <c r="Z191" i="1"/>
  <c r="U191" i="1"/>
  <c r="O191" i="1"/>
  <c r="N191" i="1"/>
  <c r="AL348" i="1"/>
  <c r="AG332" i="1"/>
  <c r="AM348" i="1"/>
  <c r="AF332" i="1"/>
  <c r="T183" i="1"/>
  <c r="Z183" i="1"/>
  <c r="N183" i="1"/>
  <c r="AL340" i="1"/>
  <c r="AG324" i="1"/>
  <c r="AM340" i="1"/>
  <c r="AF324" i="1"/>
  <c r="Z175" i="1"/>
  <c r="T175" i="1"/>
  <c r="U175" i="1"/>
  <c r="N175" i="1"/>
  <c r="AL332" i="1"/>
  <c r="AM332" i="1"/>
  <c r="AG316" i="1"/>
  <c r="Z167" i="1"/>
  <c r="T167" i="1"/>
  <c r="AF316" i="1"/>
  <c r="N167" i="1"/>
  <c r="AL324" i="1"/>
  <c r="AM324" i="1"/>
  <c r="AG308" i="1"/>
  <c r="AA159" i="1"/>
  <c r="AF308" i="1"/>
  <c r="Z159" i="1"/>
  <c r="T159" i="1"/>
  <c r="N159" i="1"/>
  <c r="AL316" i="1"/>
  <c r="AM316" i="1"/>
  <c r="AF151" i="1"/>
  <c r="T151" i="1"/>
  <c r="Z151" i="1"/>
  <c r="N151" i="1"/>
  <c r="AL308" i="1"/>
  <c r="AM308" i="1"/>
  <c r="AG143" i="1"/>
  <c r="AA143" i="1"/>
  <c r="AF143" i="1"/>
  <c r="T143" i="1"/>
  <c r="Z143" i="1"/>
  <c r="U143" i="1"/>
  <c r="N143" i="1"/>
  <c r="AL135" i="1"/>
  <c r="AG135" i="1"/>
  <c r="AM135" i="1"/>
  <c r="AF135" i="1"/>
  <c r="AA135" i="1"/>
  <c r="T135" i="1"/>
  <c r="Z135" i="1"/>
  <c r="U135" i="1"/>
  <c r="N135" i="1"/>
  <c r="AL127" i="1"/>
  <c r="AG127" i="1"/>
  <c r="AM127" i="1"/>
  <c r="AF127" i="1"/>
  <c r="AA127" i="1"/>
  <c r="T127" i="1"/>
  <c r="Z127" i="1"/>
  <c r="U127" i="1"/>
  <c r="N127" i="1"/>
  <c r="AL119" i="1"/>
  <c r="AG119" i="1"/>
  <c r="AM119" i="1"/>
  <c r="AF119" i="1"/>
  <c r="AA119" i="1"/>
  <c r="T119" i="1"/>
  <c r="Z119" i="1"/>
  <c r="U119" i="1"/>
  <c r="O119" i="1"/>
  <c r="N119" i="1"/>
  <c r="AL111" i="1"/>
  <c r="AG111" i="1"/>
  <c r="AM111" i="1"/>
  <c r="AF111" i="1"/>
  <c r="Z111" i="1"/>
  <c r="T111" i="1"/>
  <c r="U111" i="1"/>
  <c r="O111" i="1"/>
  <c r="N111" i="1"/>
  <c r="AL103" i="1"/>
  <c r="AM103" i="1"/>
  <c r="Z103" i="1"/>
  <c r="T103" i="1"/>
  <c r="AF103" i="1"/>
  <c r="U103" i="1"/>
  <c r="N103" i="1"/>
  <c r="AL95" i="1"/>
  <c r="AM95" i="1"/>
  <c r="AG95" i="1"/>
  <c r="AF95" i="1"/>
  <c r="Z95" i="1"/>
  <c r="T95" i="1"/>
  <c r="N95" i="1"/>
  <c r="AL87" i="1"/>
  <c r="AG87" i="1"/>
  <c r="AM87" i="1"/>
  <c r="AF87" i="1"/>
  <c r="T87" i="1"/>
  <c r="Z87" i="1"/>
  <c r="N87" i="1"/>
  <c r="AL79" i="1"/>
  <c r="AM79" i="1"/>
  <c r="AG79" i="1"/>
  <c r="AA79" i="1"/>
  <c r="AF79" i="1"/>
  <c r="T79" i="1"/>
  <c r="Z79" i="1"/>
  <c r="U79" i="1"/>
  <c r="N79" i="1"/>
  <c r="AL71" i="1"/>
  <c r="AG71" i="1"/>
  <c r="AM71" i="1"/>
  <c r="AF71" i="1"/>
  <c r="AA71" i="1"/>
  <c r="T71" i="1"/>
  <c r="Z71" i="1"/>
  <c r="U71" i="1"/>
  <c r="O71" i="1"/>
  <c r="N71" i="1"/>
  <c r="AL63" i="1"/>
  <c r="AM63" i="1"/>
  <c r="AF63" i="1"/>
  <c r="T63" i="1"/>
  <c r="Z63" i="1"/>
  <c r="O63" i="1"/>
  <c r="N63" i="1"/>
  <c r="AL55" i="1"/>
  <c r="AG55" i="1"/>
  <c r="AM55" i="1"/>
  <c r="AF55" i="1"/>
  <c r="T55" i="1"/>
  <c r="Z55" i="1"/>
  <c r="O55" i="1"/>
  <c r="N55" i="1"/>
  <c r="AL47" i="1"/>
  <c r="AG47" i="1"/>
  <c r="AA47" i="1"/>
  <c r="AM47" i="1"/>
  <c r="AF47" i="1"/>
  <c r="Z47" i="1"/>
  <c r="T47" i="1"/>
  <c r="U47" i="1"/>
  <c r="O47" i="1"/>
  <c r="N47" i="1"/>
  <c r="AL39" i="1"/>
  <c r="AM39" i="1"/>
  <c r="AA39" i="1"/>
  <c r="AG39" i="1"/>
  <c r="Z39" i="1"/>
  <c r="T39" i="1"/>
  <c r="AF39" i="1"/>
  <c r="N39" i="1"/>
  <c r="AL31" i="1"/>
  <c r="AM31" i="1"/>
  <c r="AA31" i="1"/>
  <c r="AF31" i="1"/>
  <c r="Z31" i="1"/>
  <c r="T31" i="1"/>
  <c r="U31" i="1"/>
  <c r="N31" i="1"/>
  <c r="AL23" i="1"/>
  <c r="AM23" i="1"/>
  <c r="U23" i="1"/>
  <c r="AG23" i="1"/>
  <c r="AF23" i="1"/>
  <c r="T23" i="1"/>
  <c r="O23" i="1"/>
  <c r="N23" i="1"/>
  <c r="AL15" i="1"/>
  <c r="AM15" i="1"/>
  <c r="U15" i="1"/>
  <c r="AF15" i="1"/>
  <c r="T15" i="1"/>
  <c r="O15" i="1"/>
  <c r="N15" i="1"/>
  <c r="O3" i="2" a="1"/>
  <c r="O3" i="2" s="1"/>
  <c r="S3" i="2" s="1" a="1"/>
  <c r="S3" i="2" s="1"/>
  <c r="AF3" i="2" a="1"/>
  <c r="AF3" i="2" s="1"/>
  <c r="H9" i="1"/>
  <c r="AS280" i="1" l="1"/>
  <c r="AS275" i="1"/>
  <c r="AS282" i="1"/>
  <c r="AS295" i="1"/>
  <c r="AS276" i="1"/>
  <c r="AS294" i="1"/>
  <c r="AS291" i="1"/>
  <c r="AS293" i="1"/>
  <c r="AS288" i="1"/>
  <c r="AS278" i="1"/>
  <c r="AS274" i="1"/>
  <c r="AS290" i="1"/>
  <c r="AS279" i="1"/>
  <c r="AS272" i="1"/>
  <c r="AS296" i="1"/>
  <c r="AS283" i="1"/>
  <c r="AS289" i="1"/>
  <c r="AS286" i="1"/>
  <c r="AS284" i="1"/>
  <c r="AS273" i="1"/>
  <c r="AS287" i="1"/>
  <c r="AS292" i="1"/>
  <c r="AS285" i="1"/>
  <c r="AS394" i="1"/>
  <c r="AS271" i="1"/>
  <c r="JX3" i="20" a="1"/>
  <c r="JX3" i="20" s="1"/>
  <c r="JX3" i="21" a="1"/>
  <c r="JX3" i="21" s="1"/>
  <c r="DF3" i="21" a="1"/>
  <c r="DF3" i="21" s="1"/>
  <c r="AS395" i="1"/>
  <c r="AS393" i="1"/>
  <c r="DF3" i="20" a="1"/>
  <c r="DF3" i="20" s="1"/>
  <c r="FH3" i="20" a="1"/>
  <c r="FH3" i="20" s="1"/>
  <c r="HV3" i="21" a="1"/>
  <c r="HV3" i="21" s="1"/>
  <c r="KD3" i="21" a="1"/>
  <c r="KD3" i="21" s="1"/>
  <c r="AT418" i="1"/>
  <c r="AS392" i="1"/>
  <c r="AS405" i="1"/>
  <c r="AS390" i="1"/>
  <c r="AS418" i="1"/>
  <c r="AS409" i="1"/>
  <c r="AS410" i="1"/>
  <c r="AS401" i="1"/>
  <c r="AS397" i="1"/>
  <c r="AS396" i="1"/>
  <c r="AS391" i="1"/>
  <c r="AS407" i="1"/>
  <c r="AT420" i="1"/>
  <c r="AS408" i="1"/>
  <c r="AS389" i="1"/>
  <c r="AS414" i="1"/>
  <c r="AS420" i="1"/>
  <c r="AS398" i="1"/>
  <c r="AS403" i="1"/>
  <c r="AS404" i="1"/>
  <c r="AS413" i="1"/>
  <c r="AS412" i="1"/>
  <c r="AS399" i="1"/>
  <c r="AS415" i="1"/>
  <c r="AS400" i="1"/>
  <c r="AS411" i="1"/>
  <c r="AT416" i="1"/>
  <c r="AS417" i="1"/>
  <c r="AS419" i="1"/>
  <c r="AS402" i="1"/>
  <c r="AS416" i="1"/>
  <c r="AT417" i="1"/>
  <c r="AS406" i="1"/>
  <c r="G26" i="15"/>
  <c r="AA356" i="1" s="1"/>
  <c r="O239" i="1"/>
  <c r="HJ3" i="20" a="1"/>
  <c r="HJ3" i="20" s="1"/>
  <c r="C35" i="19" a="1"/>
  <c r="C35" i="19" s="1"/>
  <c r="C33" i="19" a="1"/>
  <c r="C33" i="19" s="1"/>
  <c r="X4" i="1" a="1"/>
  <c r="X4" i="1" s="1"/>
  <c r="C49" i="19" a="1"/>
  <c r="C49" i="19" s="1"/>
  <c r="C47" i="19" a="1"/>
  <c r="C47" i="19" s="1"/>
  <c r="C63" i="19" a="1"/>
  <c r="C63" i="19" s="1"/>
  <c r="C61" i="19" a="1"/>
  <c r="C61" i="19" s="1"/>
  <c r="JR3" i="20" a="1"/>
  <c r="JR3" i="20" s="1"/>
  <c r="CT3" i="20" a="1"/>
  <c r="CT3" i="20" s="1"/>
  <c r="FB3" i="20" a="1"/>
  <c r="FB3" i="20" s="1"/>
  <c r="AL3" i="21" a="1"/>
  <c r="AL3" i="21" s="1"/>
  <c r="FB3" i="21" a="1"/>
  <c r="FB3" i="21" s="1"/>
  <c r="HJ3" i="21" a="1"/>
  <c r="HJ3" i="21" s="1"/>
  <c r="JR3" i="21" a="1"/>
  <c r="JR3" i="21" s="1"/>
  <c r="CT3" i="21" a="1"/>
  <c r="CT3" i="21" s="1"/>
  <c r="CZ3" i="21" a="1"/>
  <c r="CZ3" i="21" s="1"/>
  <c r="AS323" i="1"/>
  <c r="AS253" i="1"/>
  <c r="AS185" i="1"/>
  <c r="AS342" i="1"/>
  <c r="CZ3" i="20" a="1"/>
  <c r="CZ3" i="20" s="1"/>
  <c r="AS210" i="1"/>
  <c r="AS316" i="1"/>
  <c r="AS162" i="1"/>
  <c r="AS386" i="1"/>
  <c r="AR3" i="20" a="1"/>
  <c r="AR3" i="20" s="1"/>
  <c r="AS368" i="1"/>
  <c r="AS324" i="1"/>
  <c r="AS379" i="1"/>
  <c r="AS337" i="1"/>
  <c r="AS268" i="1"/>
  <c r="AS312" i="1"/>
  <c r="AS223" i="1"/>
  <c r="AS380" i="1"/>
  <c r="AS350" i="1"/>
  <c r="AS383" i="1"/>
  <c r="AS258" i="1"/>
  <c r="AS266" i="1"/>
  <c r="AS254" i="1"/>
  <c r="AT221" i="1"/>
  <c r="AT378" i="1"/>
  <c r="AS263" i="1"/>
  <c r="AS373" i="1"/>
  <c r="AS371" i="1"/>
  <c r="AS358" i="1"/>
  <c r="AS270" i="1"/>
  <c r="AS303" i="1"/>
  <c r="AS320" i="1"/>
  <c r="AS334" i="1"/>
  <c r="AS359" i="1"/>
  <c r="AS242" i="1"/>
  <c r="AS355" i="1"/>
  <c r="AS203" i="1"/>
  <c r="AS317" i="1"/>
  <c r="AS302" i="1"/>
  <c r="AS374" i="1"/>
  <c r="AS319" i="1"/>
  <c r="AS360" i="1"/>
  <c r="AS39" i="1"/>
  <c r="AS71" i="1"/>
  <c r="AS103" i="1"/>
  <c r="AS135" i="1"/>
  <c r="AS183" i="1"/>
  <c r="AS307" i="1"/>
  <c r="AS68" i="1"/>
  <c r="AS132" i="1"/>
  <c r="AS204" i="1"/>
  <c r="AS369" i="1"/>
  <c r="AS244" i="1"/>
  <c r="AS38" i="1"/>
  <c r="AS214" i="1"/>
  <c r="AS61" i="1"/>
  <c r="AS93" i="1"/>
  <c r="AS125" i="1"/>
  <c r="AS157" i="1"/>
  <c r="AS314" i="1"/>
  <c r="AS189" i="1"/>
  <c r="AS346" i="1"/>
  <c r="AS221" i="1"/>
  <c r="AS198" i="1"/>
  <c r="AS48" i="1"/>
  <c r="AS112" i="1"/>
  <c r="AS301" i="1"/>
  <c r="AS176" i="1"/>
  <c r="AS333" i="1"/>
  <c r="AS216" i="1"/>
  <c r="AT25" i="1"/>
  <c r="AT233" i="1"/>
  <c r="AS339" i="1"/>
  <c r="AT18" i="1"/>
  <c r="AS46" i="1"/>
  <c r="AS51" i="1"/>
  <c r="AS83" i="1"/>
  <c r="AS304" i="1"/>
  <c r="AS336" i="1"/>
  <c r="AS219" i="1"/>
  <c r="AS376" i="1"/>
  <c r="AS44" i="1"/>
  <c r="AS108" i="1"/>
  <c r="AS180" i="1"/>
  <c r="AS252" i="1"/>
  <c r="AT157" i="1"/>
  <c r="AS47" i="1"/>
  <c r="AS79" i="1"/>
  <c r="AS111" i="1"/>
  <c r="AS143" i="1"/>
  <c r="AS191" i="1"/>
  <c r="AS348" i="1"/>
  <c r="AS356" i="1"/>
  <c r="AS182" i="1"/>
  <c r="AT48" i="1"/>
  <c r="AS56" i="1"/>
  <c r="AS88" i="1"/>
  <c r="AS120" i="1"/>
  <c r="AS152" i="1"/>
  <c r="AS184" i="1"/>
  <c r="AS256" i="1"/>
  <c r="AS264" i="1"/>
  <c r="AS174" i="1"/>
  <c r="AS25" i="1"/>
  <c r="AS33" i="1"/>
  <c r="AS65" i="1"/>
  <c r="AS97" i="1"/>
  <c r="AS129" i="1"/>
  <c r="AS161" i="1"/>
  <c r="AS318" i="1"/>
  <c r="AS233" i="1"/>
  <c r="AT114" i="1"/>
  <c r="AT146" i="1"/>
  <c r="AS178" i="1"/>
  <c r="AS335" i="1"/>
  <c r="AS155" i="1"/>
  <c r="AS251" i="1"/>
  <c r="AS305" i="1"/>
  <c r="AS262" i="1"/>
  <c r="AS246" i="1"/>
  <c r="AS188" i="1"/>
  <c r="AS353" i="1"/>
  <c r="AS315" i="1"/>
  <c r="AS370" i="1"/>
  <c r="AS24" i="1"/>
  <c r="AS308" i="1"/>
  <c r="AT71" i="1"/>
  <c r="AT33" i="1"/>
  <c r="AT97" i="1"/>
  <c r="AS193" i="1"/>
  <c r="AS388" i="1"/>
  <c r="AS118" i="1"/>
  <c r="AS42" i="1"/>
  <c r="AS74" i="1"/>
  <c r="AS106" i="1"/>
  <c r="AS138" i="1"/>
  <c r="AS218" i="1"/>
  <c r="AS115" i="1"/>
  <c r="AS147" i="1"/>
  <c r="AS179" i="1"/>
  <c r="AS94" i="1"/>
  <c r="AS172" i="1"/>
  <c r="AT166" i="1"/>
  <c r="AT53" i="1"/>
  <c r="AT117" i="1"/>
  <c r="AT149" i="1"/>
  <c r="AT142" i="1"/>
  <c r="AT47" i="1"/>
  <c r="AS151" i="1"/>
  <c r="AS341" i="1"/>
  <c r="AT169" i="1"/>
  <c r="AS326" i="1"/>
  <c r="AS201" i="1"/>
  <c r="AT191" i="1"/>
  <c r="AS231" i="1"/>
  <c r="AS309" i="1"/>
  <c r="AS224" i="1"/>
  <c r="AS55" i="1"/>
  <c r="AS87" i="1"/>
  <c r="AS119" i="1"/>
  <c r="AS159" i="1"/>
  <c r="AT119" i="1"/>
  <c r="AS58" i="1"/>
  <c r="AS90" i="1"/>
  <c r="AS122" i="1"/>
  <c r="AS154" i="1"/>
  <c r="AS194" i="1"/>
  <c r="AS131" i="1"/>
  <c r="AS163" i="1"/>
  <c r="AS195" i="1"/>
  <c r="AS28" i="1"/>
  <c r="AS84" i="1"/>
  <c r="AT92" i="1"/>
  <c r="AS148" i="1"/>
  <c r="AT156" i="1"/>
  <c r="AS313" i="1"/>
  <c r="AT101" i="1"/>
  <c r="AT229" i="1"/>
  <c r="AS239" i="1"/>
  <c r="AT16" i="1"/>
  <c r="AT49" i="1"/>
  <c r="AS15" i="1"/>
  <c r="AS31" i="1"/>
  <c r="AS95" i="1"/>
  <c r="AS127" i="1"/>
  <c r="AS207" i="1"/>
  <c r="AS54" i="1"/>
  <c r="AS40" i="1"/>
  <c r="AS104" i="1"/>
  <c r="AS168" i="1"/>
  <c r="AS357" i="1"/>
  <c r="AS70" i="1"/>
  <c r="AS49" i="1"/>
  <c r="AS81" i="1"/>
  <c r="AS113" i="1"/>
  <c r="AS145" i="1"/>
  <c r="AS217" i="1"/>
  <c r="AS249" i="1"/>
  <c r="AS18" i="1"/>
  <c r="AS26" i="1"/>
  <c r="AS34" i="1"/>
  <c r="AS202" i="1"/>
  <c r="AS250" i="1"/>
  <c r="AS150" i="1"/>
  <c r="AT19" i="1"/>
  <c r="AS35" i="1"/>
  <c r="AS67" i="1"/>
  <c r="AS99" i="1"/>
  <c r="AT139" i="1"/>
  <c r="AS235" i="1"/>
  <c r="AS167" i="1"/>
  <c r="AT192" i="1"/>
  <c r="AS232" i="1"/>
  <c r="AS387" i="1"/>
  <c r="AS177" i="1"/>
  <c r="AS311" i="1"/>
  <c r="AS230" i="1"/>
  <c r="AS23" i="1"/>
  <c r="AS63" i="1"/>
  <c r="AS332" i="1"/>
  <c r="AS372" i="1"/>
  <c r="AS72" i="1"/>
  <c r="AS136" i="1"/>
  <c r="AS200" i="1"/>
  <c r="AS14" i="1"/>
  <c r="AS175" i="1"/>
  <c r="AS215" i="1"/>
  <c r="AS247" i="1"/>
  <c r="AT54" i="1"/>
  <c r="AS325" i="1"/>
  <c r="AS208" i="1"/>
  <c r="AT121" i="1"/>
  <c r="AT225" i="1"/>
  <c r="AS62" i="1"/>
  <c r="AS190" i="1"/>
  <c r="AS50" i="1"/>
  <c r="AS82" i="1"/>
  <c r="AS114" i="1"/>
  <c r="AS146" i="1"/>
  <c r="AS343" i="1"/>
  <c r="AS226" i="1"/>
  <c r="AS27" i="1"/>
  <c r="AS123" i="1"/>
  <c r="AS344" i="1"/>
  <c r="AS158" i="1"/>
  <c r="AS76" i="1"/>
  <c r="AS140" i="1"/>
  <c r="AS345" i="1"/>
  <c r="AS212" i="1"/>
  <c r="AT220" i="1"/>
  <c r="AS377" i="1"/>
  <c r="AT38" i="1"/>
  <c r="AS21" i="1"/>
  <c r="AS29" i="1"/>
  <c r="AS261" i="1"/>
  <c r="AS269" i="1"/>
  <c r="AS199" i="1"/>
  <c r="AS364" i="1"/>
  <c r="AS32" i="1"/>
  <c r="AS64" i="1"/>
  <c r="AS96" i="1"/>
  <c r="AS128" i="1"/>
  <c r="AS160" i="1"/>
  <c r="AS192" i="1"/>
  <c r="AS349" i="1"/>
  <c r="AS381" i="1"/>
  <c r="AS259" i="1"/>
  <c r="AS222" i="1"/>
  <c r="AS41" i="1"/>
  <c r="AS73" i="1"/>
  <c r="AS105" i="1"/>
  <c r="AS137" i="1"/>
  <c r="AS169" i="1"/>
  <c r="AS209" i="1"/>
  <c r="AS366" i="1"/>
  <c r="AS241" i="1"/>
  <c r="AT122" i="1"/>
  <c r="AS186" i="1"/>
  <c r="AS351" i="1"/>
  <c r="AS234" i="1"/>
  <c r="AS102" i="1"/>
  <c r="AS11" i="1"/>
  <c r="AT27" i="1"/>
  <c r="AS59" i="1"/>
  <c r="AS91" i="1"/>
  <c r="AS187" i="1"/>
  <c r="AS352" i="1"/>
  <c r="AS227" i="1"/>
  <c r="AS384" i="1"/>
  <c r="AT158" i="1"/>
  <c r="AS52" i="1"/>
  <c r="AS116" i="1"/>
  <c r="AS220" i="1"/>
  <c r="AS385" i="1"/>
  <c r="AS260" i="1"/>
  <c r="AS78" i="1"/>
  <c r="AS13" i="1"/>
  <c r="AS37" i="1"/>
  <c r="AS69" i="1"/>
  <c r="AS101" i="1"/>
  <c r="AS133" i="1"/>
  <c r="AS165" i="1"/>
  <c r="AS322" i="1"/>
  <c r="AS197" i="1"/>
  <c r="AS354" i="1"/>
  <c r="AS229" i="1"/>
  <c r="AS238" i="1"/>
  <c r="AS20" i="1"/>
  <c r="AT28" i="1"/>
  <c r="AS92" i="1"/>
  <c r="AS156" i="1"/>
  <c r="AS321" i="1"/>
  <c r="AS228" i="1"/>
  <c r="AS134" i="1"/>
  <c r="AS45" i="1"/>
  <c r="AS77" i="1"/>
  <c r="AS109" i="1"/>
  <c r="AS141" i="1"/>
  <c r="AS173" i="1"/>
  <c r="AS330" i="1"/>
  <c r="AS205" i="1"/>
  <c r="AS362" i="1"/>
  <c r="AS237" i="1"/>
  <c r="AS22" i="1"/>
  <c r="AS86" i="1"/>
  <c r="AS66" i="1"/>
  <c r="AS98" i="1"/>
  <c r="AS130" i="1"/>
  <c r="AS367" i="1"/>
  <c r="AT150" i="1"/>
  <c r="AT75" i="1"/>
  <c r="AS139" i="1"/>
  <c r="AS171" i="1"/>
  <c r="AS30" i="1"/>
  <c r="AS12" i="1"/>
  <c r="AT20" i="1"/>
  <c r="AS60" i="1"/>
  <c r="AS124" i="1"/>
  <c r="AT164" i="1"/>
  <c r="AS196" i="1"/>
  <c r="AS340" i="1"/>
  <c r="AS255" i="1"/>
  <c r="AS110" i="1"/>
  <c r="AS331" i="1"/>
  <c r="AS80" i="1"/>
  <c r="AS144" i="1"/>
  <c r="AS365" i="1"/>
  <c r="AS240" i="1"/>
  <c r="AS248" i="1"/>
  <c r="AS126" i="1"/>
  <c r="AS57" i="1"/>
  <c r="AS89" i="1"/>
  <c r="AS121" i="1"/>
  <c r="AS153" i="1"/>
  <c r="AS310" i="1"/>
  <c r="AS225" i="1"/>
  <c r="AS382" i="1"/>
  <c r="AS257" i="1"/>
  <c r="AS265" i="1"/>
  <c r="AT42" i="1"/>
  <c r="AT74" i="1"/>
  <c r="AT106" i="1"/>
  <c r="AS170" i="1"/>
  <c r="AS327" i="1"/>
  <c r="AS375" i="1"/>
  <c r="AS267" i="1"/>
  <c r="AS206" i="1"/>
  <c r="AS43" i="1"/>
  <c r="AS75" i="1"/>
  <c r="AS107" i="1"/>
  <c r="AT147" i="1"/>
  <c r="AS328" i="1"/>
  <c r="AS211" i="1"/>
  <c r="AS243" i="1"/>
  <c r="AS36" i="1"/>
  <c r="AS100" i="1"/>
  <c r="AS164" i="1"/>
  <c r="AS329" i="1"/>
  <c r="AS361" i="1"/>
  <c r="AS236" i="1"/>
  <c r="AS166" i="1"/>
  <c r="AS363" i="1"/>
  <c r="AS53" i="1"/>
  <c r="AS85" i="1"/>
  <c r="AS117" i="1"/>
  <c r="AS149" i="1"/>
  <c r="AS306" i="1"/>
  <c r="AS181" i="1"/>
  <c r="AS338" i="1"/>
  <c r="AS213" i="1"/>
  <c r="AS378" i="1"/>
  <c r="AS245" i="1"/>
  <c r="AS142" i="1"/>
  <c r="AS347" i="1"/>
  <c r="AR3" i="21" a="1"/>
  <c r="AR3" i="21" s="1"/>
  <c r="AS16" i="1"/>
  <c r="H3" i="20" a="1"/>
  <c r="H3" i="20" s="1"/>
  <c r="AS10" i="1"/>
  <c r="AL3" i="20" a="1"/>
  <c r="AL3" i="20" s="1"/>
  <c r="AS19" i="1"/>
  <c r="BD3" i="20" a="1"/>
  <c r="BD3" i="20" s="1"/>
  <c r="AS17" i="1"/>
  <c r="AX3" i="20" a="1"/>
  <c r="AX3" i="20" s="1"/>
  <c r="IN3" i="20" a="1"/>
  <c r="IN3" i="20" s="1"/>
  <c r="GF3" i="20" a="1"/>
  <c r="GF3" i="20" s="1"/>
  <c r="DX3" i="20" a="1"/>
  <c r="DX3" i="20" s="1"/>
  <c r="BP3" i="20" a="1"/>
  <c r="BP3" i="20" s="1"/>
  <c r="DX3" i="21" a="1"/>
  <c r="DX3" i="21" s="1"/>
  <c r="GF3" i="21" a="1"/>
  <c r="GF3" i="21" s="1"/>
  <c r="IN3" i="21" a="1"/>
  <c r="IN3" i="21" s="1"/>
  <c r="H3" i="21" a="1"/>
  <c r="H3" i="21" s="1"/>
  <c r="BP3" i="21" a="1"/>
  <c r="BP3" i="21" s="1"/>
  <c r="GL3" i="21" a="1"/>
  <c r="GL3" i="21" s="1"/>
  <c r="BV3" i="21" a="1"/>
  <c r="BV3" i="21" s="1"/>
  <c r="IT3" i="21" a="1"/>
  <c r="IT3" i="21" s="1"/>
  <c r="ED3" i="21" a="1"/>
  <c r="ED3" i="21" s="1"/>
  <c r="ED3" i="20" a="1"/>
  <c r="ED3" i="20" s="1"/>
  <c r="GL3" i="20" a="1"/>
  <c r="GL3" i="20" s="1"/>
  <c r="BV3" i="20" a="1"/>
  <c r="BV3" i="20" s="1"/>
  <c r="N3" i="20" a="1"/>
  <c r="N3" i="20" s="1"/>
  <c r="IT3" i="20" a="1"/>
  <c r="IT3" i="20" s="1"/>
  <c r="BJ3" i="21" a="1"/>
  <c r="BJ3" i="21" s="1"/>
  <c r="FZ3" i="21" a="1"/>
  <c r="FZ3" i="21" s="1"/>
  <c r="B3" i="21" a="1"/>
  <c r="B3" i="21" s="1"/>
  <c r="DR3" i="21" a="1"/>
  <c r="DR3" i="21" s="1"/>
  <c r="IH3" i="21" a="1"/>
  <c r="IH3" i="21" s="1"/>
  <c r="JL3" i="20" a="1"/>
  <c r="JL3" i="20" s="1"/>
  <c r="CN3" i="21" a="1"/>
  <c r="CN3" i="21" s="1"/>
  <c r="CN3" i="20" a="1"/>
  <c r="CN3" i="20" s="1"/>
  <c r="EV3" i="20" a="1"/>
  <c r="EV3" i="20" s="1"/>
  <c r="EV3" i="21" a="1"/>
  <c r="EV3" i="21" s="1"/>
  <c r="JL3" i="21" a="1"/>
  <c r="JL3" i="21" s="1"/>
  <c r="AF3" i="21" a="1"/>
  <c r="AF3" i="21" s="1"/>
  <c r="HD3" i="20" a="1"/>
  <c r="HD3" i="20" s="1"/>
  <c r="HD3" i="21" a="1"/>
  <c r="HD3" i="21" s="1"/>
  <c r="AF3" i="20" a="1"/>
  <c r="AF3" i="20" s="1"/>
  <c r="CB3" i="21" a="1"/>
  <c r="CB3" i="21" s="1"/>
  <c r="IZ3" i="20" a="1"/>
  <c r="IZ3" i="20" s="1"/>
  <c r="CB3" i="20" a="1"/>
  <c r="CB3" i="20" s="1"/>
  <c r="T3" i="21" a="1"/>
  <c r="T3" i="21" s="1"/>
  <c r="EJ3" i="21" a="1"/>
  <c r="EJ3" i="21" s="1"/>
  <c r="GR3" i="21" a="1"/>
  <c r="GR3" i="21" s="1"/>
  <c r="EJ3" i="20" a="1"/>
  <c r="EJ3" i="20" s="1"/>
  <c r="IZ3" i="21" a="1"/>
  <c r="IZ3" i="21" s="1"/>
  <c r="GR3" i="20" a="1"/>
  <c r="GR3" i="20" s="1"/>
  <c r="CH3" i="20" a="1"/>
  <c r="CH3" i="20" s="1"/>
  <c r="GX3" i="20" a="1"/>
  <c r="GX3" i="20" s="1"/>
  <c r="JF3" i="21" a="1"/>
  <c r="JF3" i="21" s="1"/>
  <c r="EP3" i="21" a="1"/>
  <c r="EP3" i="21" s="1"/>
  <c r="EP3" i="20" a="1"/>
  <c r="EP3" i="20" s="1"/>
  <c r="Z3" i="21" a="1"/>
  <c r="Z3" i="21" s="1"/>
  <c r="CH3" i="21" a="1"/>
  <c r="CH3" i="21" s="1"/>
  <c r="JF3" i="20" a="1"/>
  <c r="JF3" i="20" s="1"/>
  <c r="AX3" i="21" a="1"/>
  <c r="AX3" i="21" s="1"/>
  <c r="Z3" i="20" a="1"/>
  <c r="Z3" i="20" s="1"/>
  <c r="GX3" i="21" a="1"/>
  <c r="GX3" i="21" s="1"/>
  <c r="G9" i="3"/>
  <c r="AR9" i="1"/>
  <c r="G9" i="11"/>
  <c r="T3" i="20" a="1"/>
  <c r="T3" i="20" s="1"/>
  <c r="BJ3" i="20" a="1"/>
  <c r="BJ3" i="20" s="1"/>
  <c r="C21" i="19" a="1"/>
  <c r="C21" i="19" s="1"/>
  <c r="C19" i="19" a="1"/>
  <c r="C19" i="19" s="1"/>
  <c r="N3" i="21" a="1"/>
  <c r="N3" i="21" s="1"/>
  <c r="DR3" i="20" a="1"/>
  <c r="DR3" i="20" s="1"/>
  <c r="FZ3" i="20" a="1"/>
  <c r="FZ3" i="20" s="1"/>
  <c r="IH3" i="20" a="1"/>
  <c r="IH3" i="20" s="1"/>
  <c r="B3" i="20" a="1"/>
  <c r="B3" i="20" s="1"/>
  <c r="B11" i="19" s="1"/>
  <c r="AJ4" i="1" a="1"/>
  <c r="AJ4" i="1" s="1"/>
  <c r="AJ6" i="1" a="1"/>
  <c r="AJ6" i="1" s="1"/>
  <c r="R6" i="1" a="1"/>
  <c r="R6" i="1" s="1"/>
  <c r="R4" i="1" a="1"/>
  <c r="R4" i="1" s="1"/>
  <c r="X6" i="1" a="1"/>
  <c r="X6" i="1" s="1"/>
  <c r="AD4" i="1" a="1"/>
  <c r="AD4" i="1" s="1"/>
  <c r="AD6" i="1" a="1"/>
  <c r="AD6" i="1" s="1"/>
  <c r="L4" i="1" a="1"/>
  <c r="L4" i="1" s="1"/>
  <c r="C7" i="19" a="1"/>
  <c r="C7" i="19" s="1"/>
  <c r="C5" i="19" a="1"/>
  <c r="C5" i="19" s="1"/>
  <c r="L6" i="1" a="1"/>
  <c r="L6" i="1" s="1"/>
  <c r="AS9" i="1"/>
  <c r="G10" i="17"/>
  <c r="G47" i="15"/>
  <c r="G10" i="11"/>
  <c r="G297" i="17"/>
  <c r="G64" i="17"/>
  <c r="G38" i="17"/>
  <c r="G201" i="15"/>
  <c r="G284" i="14"/>
  <c r="G80" i="14"/>
  <c r="G85" i="14"/>
  <c r="G16" i="14"/>
  <c r="U326" i="1" s="1"/>
  <c r="G156" i="14"/>
  <c r="G25" i="14"/>
  <c r="G231" i="15"/>
  <c r="G233" i="17"/>
  <c r="G286" i="6"/>
  <c r="G233" i="6"/>
  <c r="G112" i="6"/>
  <c r="G39" i="6"/>
  <c r="G20" i="6"/>
  <c r="O206" i="1" s="1"/>
  <c r="G17" i="6"/>
  <c r="G144" i="6"/>
  <c r="G115" i="6"/>
  <c r="G105" i="17"/>
  <c r="G185" i="17"/>
  <c r="G143" i="17"/>
  <c r="G265" i="17"/>
  <c r="G96" i="17"/>
  <c r="G241" i="17"/>
  <c r="G72" i="17"/>
  <c r="G112" i="17"/>
  <c r="G257" i="17"/>
  <c r="G88" i="17"/>
  <c r="G254" i="17"/>
  <c r="G190" i="17"/>
  <c r="G126" i="17"/>
  <c r="G62" i="17"/>
  <c r="G237" i="17"/>
  <c r="G173" i="17"/>
  <c r="G109" i="17"/>
  <c r="G43" i="17"/>
  <c r="G284" i="17"/>
  <c r="G220" i="17"/>
  <c r="G156" i="17"/>
  <c r="G92" i="17"/>
  <c r="G23" i="17"/>
  <c r="G267" i="17"/>
  <c r="G203" i="17"/>
  <c r="G139" i="17"/>
  <c r="G75" i="17"/>
  <c r="G250" i="17"/>
  <c r="G186" i="17"/>
  <c r="G122" i="17"/>
  <c r="G58" i="17"/>
  <c r="G24" i="17"/>
  <c r="G296" i="17"/>
  <c r="G279" i="17"/>
  <c r="G263" i="17"/>
  <c r="G18" i="17"/>
  <c r="G167" i="17"/>
  <c r="G289" i="17"/>
  <c r="G120" i="17"/>
  <c r="G247" i="17"/>
  <c r="G73" i="17"/>
  <c r="G223" i="17"/>
  <c r="G47" i="17"/>
  <c r="G89" i="17"/>
  <c r="G239" i="17"/>
  <c r="G65" i="17"/>
  <c r="G246" i="17"/>
  <c r="G182" i="17"/>
  <c r="G118" i="17"/>
  <c r="G53" i="17"/>
  <c r="G293" i="17"/>
  <c r="G229" i="17"/>
  <c r="G165" i="17"/>
  <c r="G101" i="17"/>
  <c r="G34" i="17"/>
  <c r="G276" i="17"/>
  <c r="G212" i="17"/>
  <c r="G148" i="17"/>
  <c r="G84" i="17"/>
  <c r="G14" i="17"/>
  <c r="G259" i="17"/>
  <c r="G195" i="17"/>
  <c r="G131" i="17"/>
  <c r="G67" i="17"/>
  <c r="G242" i="17"/>
  <c r="G178" i="17"/>
  <c r="G114" i="17"/>
  <c r="G49" i="17"/>
  <c r="G16" i="17"/>
  <c r="G168" i="17"/>
  <c r="G255" i="17"/>
  <c r="G217" i="17"/>
  <c r="G209" i="17"/>
  <c r="G144" i="17"/>
  <c r="G271" i="17"/>
  <c r="G97" i="17"/>
  <c r="G224" i="17"/>
  <c r="G54" i="17"/>
  <c r="G200" i="17"/>
  <c r="G27" i="17"/>
  <c r="G71" i="17"/>
  <c r="G216" i="17"/>
  <c r="G45" i="17"/>
  <c r="G238" i="17"/>
  <c r="G174" i="17"/>
  <c r="G110" i="17"/>
  <c r="G44" i="17"/>
  <c r="G285" i="17"/>
  <c r="G221" i="17"/>
  <c r="G157" i="17"/>
  <c r="G93" i="17"/>
  <c r="G25" i="17"/>
  <c r="G268" i="17"/>
  <c r="G204" i="17"/>
  <c r="G140" i="17"/>
  <c r="G76" i="17"/>
  <c r="G251" i="17"/>
  <c r="G187" i="17"/>
  <c r="G123" i="17"/>
  <c r="G59" i="17"/>
  <c r="G298" i="17"/>
  <c r="G234" i="17"/>
  <c r="G170" i="17"/>
  <c r="G106" i="17"/>
  <c r="G39" i="17"/>
  <c r="G169" i="17"/>
  <c r="G87" i="17"/>
  <c r="G191" i="17"/>
  <c r="G145" i="17"/>
  <c r="G127" i="17"/>
  <c r="G295" i="17"/>
  <c r="G121" i="17"/>
  <c r="G248" i="17"/>
  <c r="G79" i="17"/>
  <c r="G201" i="17"/>
  <c r="G28" i="17"/>
  <c r="G177" i="17"/>
  <c r="G46" i="17"/>
  <c r="G193" i="17"/>
  <c r="G19" i="17"/>
  <c r="G294" i="17"/>
  <c r="G230" i="17"/>
  <c r="G166" i="17"/>
  <c r="G102" i="17"/>
  <c r="G35" i="17"/>
  <c r="G277" i="17"/>
  <c r="G213" i="17"/>
  <c r="G149" i="17"/>
  <c r="G85" i="17"/>
  <c r="G15" i="17"/>
  <c r="G260" i="17"/>
  <c r="G196" i="17"/>
  <c r="G132" i="17"/>
  <c r="G68" i="17"/>
  <c r="G243" i="17"/>
  <c r="G179" i="17"/>
  <c r="G115" i="17"/>
  <c r="G50" i="17"/>
  <c r="G290" i="17"/>
  <c r="G226" i="17"/>
  <c r="G162" i="17"/>
  <c r="G98" i="17"/>
  <c r="G30" i="17"/>
  <c r="G104" i="17"/>
  <c r="G63" i="17"/>
  <c r="G37" i="17"/>
  <c r="G272" i="17"/>
  <c r="G103" i="17"/>
  <c r="G225" i="17"/>
  <c r="G55" i="17"/>
  <c r="G183" i="17"/>
  <c r="G159" i="17"/>
  <c r="G199" i="17"/>
  <c r="G20" i="17"/>
  <c r="G175" i="17"/>
  <c r="G286" i="17"/>
  <c r="G222" i="17"/>
  <c r="G158" i="17"/>
  <c r="G94" i="17"/>
  <c r="G26" i="17"/>
  <c r="G269" i="17"/>
  <c r="G205" i="17"/>
  <c r="G141" i="17"/>
  <c r="G77" i="17"/>
  <c r="G252" i="17"/>
  <c r="G188" i="17"/>
  <c r="G124" i="17"/>
  <c r="G60" i="17"/>
  <c r="G299" i="17"/>
  <c r="G235" i="17"/>
  <c r="G171" i="17"/>
  <c r="G107" i="17"/>
  <c r="G41" i="17"/>
  <c r="G282" i="17"/>
  <c r="G218" i="17"/>
  <c r="G154" i="17"/>
  <c r="G90" i="17"/>
  <c r="G21" i="17"/>
  <c r="G56" i="17"/>
  <c r="G11" i="17"/>
  <c r="G281" i="17"/>
  <c r="G273" i="17"/>
  <c r="G249" i="17"/>
  <c r="G80" i="17"/>
  <c r="G207" i="17"/>
  <c r="G29" i="17"/>
  <c r="G160" i="17"/>
  <c r="G136" i="17"/>
  <c r="G176" i="17"/>
  <c r="G152" i="17"/>
  <c r="G278" i="17"/>
  <c r="G214" i="17"/>
  <c r="G150" i="17"/>
  <c r="G86" i="17"/>
  <c r="G17" i="17"/>
  <c r="G261" i="17"/>
  <c r="G197" i="17"/>
  <c r="G133" i="17"/>
  <c r="G69" i="17"/>
  <c r="G244" i="17"/>
  <c r="G180" i="17"/>
  <c r="G116" i="17"/>
  <c r="G51" i="17"/>
  <c r="G291" i="17"/>
  <c r="G227" i="17"/>
  <c r="G163" i="17"/>
  <c r="G99" i="17"/>
  <c r="G31" i="17"/>
  <c r="G274" i="17"/>
  <c r="G210" i="17"/>
  <c r="G146" i="17"/>
  <c r="G82" i="17"/>
  <c r="G12" i="17"/>
  <c r="G48" i="17"/>
  <c r="G240" i="17"/>
  <c r="G81" i="17"/>
  <c r="G232" i="17"/>
  <c r="G215" i="17"/>
  <c r="G256" i="17"/>
  <c r="G231" i="17"/>
  <c r="G57" i="17"/>
  <c r="G184" i="17"/>
  <c r="G137" i="17"/>
  <c r="G287" i="17"/>
  <c r="G113" i="17"/>
  <c r="G153" i="17"/>
  <c r="G129" i="17"/>
  <c r="G270" i="17"/>
  <c r="G206" i="17"/>
  <c r="G142" i="17"/>
  <c r="G78" i="17"/>
  <c r="G253" i="17"/>
  <c r="G189" i="17"/>
  <c r="G125" i="17"/>
  <c r="G61" i="17"/>
  <c r="G300" i="17"/>
  <c r="G236" i="17"/>
  <c r="G172" i="17"/>
  <c r="G108" i="17"/>
  <c r="G42" i="17"/>
  <c r="G283" i="17"/>
  <c r="G219" i="17"/>
  <c r="G155" i="17"/>
  <c r="G91" i="17"/>
  <c r="G22" i="17"/>
  <c r="G266" i="17"/>
  <c r="G202" i="17"/>
  <c r="G138" i="17"/>
  <c r="G74" i="17"/>
  <c r="G40" i="17"/>
  <c r="G151" i="17"/>
  <c r="G128" i="17"/>
  <c r="G192" i="17"/>
  <c r="G208" i="17"/>
  <c r="G36" i="17"/>
  <c r="G161" i="17"/>
  <c r="G288" i="17"/>
  <c r="G119" i="17"/>
  <c r="G264" i="17"/>
  <c r="G95" i="17"/>
  <c r="G135" i="17"/>
  <c r="G280" i="17"/>
  <c r="G111" i="17"/>
  <c r="G262" i="17"/>
  <c r="G198" i="17"/>
  <c r="G134" i="17"/>
  <c r="G70" i="17"/>
  <c r="G245" i="17"/>
  <c r="G181" i="17"/>
  <c r="G117" i="17"/>
  <c r="G52" i="17"/>
  <c r="G292" i="17"/>
  <c r="G228" i="17"/>
  <c r="G164" i="17"/>
  <c r="G100" i="17"/>
  <c r="G33" i="17"/>
  <c r="G275" i="17"/>
  <c r="G211" i="17"/>
  <c r="G147" i="17"/>
  <c r="G83" i="17"/>
  <c r="G13" i="17"/>
  <c r="G258" i="17"/>
  <c r="G194" i="17"/>
  <c r="G130" i="17"/>
  <c r="G66" i="17"/>
  <c r="G32" i="17"/>
  <c r="G236" i="16"/>
  <c r="G20" i="16"/>
  <c r="G100" i="16"/>
  <c r="G76" i="16"/>
  <c r="G281" i="16"/>
  <c r="G116" i="16"/>
  <c r="G92" i="16"/>
  <c r="G257" i="16"/>
  <c r="G193" i="16"/>
  <c r="G129" i="16"/>
  <c r="G65" i="16"/>
  <c r="G297" i="16"/>
  <c r="G284" i="16"/>
  <c r="G224" i="16"/>
  <c r="G160" i="16"/>
  <c r="G96" i="16"/>
  <c r="G32" i="16"/>
  <c r="G253" i="16"/>
  <c r="G189" i="16"/>
  <c r="G125" i="16"/>
  <c r="G61" i="16"/>
  <c r="G287" i="16"/>
  <c r="G255" i="16"/>
  <c r="G223" i="16"/>
  <c r="G191" i="16"/>
  <c r="G159" i="16"/>
  <c r="G127" i="16"/>
  <c r="G95" i="16"/>
  <c r="G63" i="16"/>
  <c r="G31" i="16"/>
  <c r="G278" i="16"/>
  <c r="G246" i="16"/>
  <c r="G214" i="16"/>
  <c r="G182" i="16"/>
  <c r="G150" i="16"/>
  <c r="G118" i="16"/>
  <c r="G86" i="16"/>
  <c r="G54" i="16"/>
  <c r="G22" i="16"/>
  <c r="G288" i="16"/>
  <c r="G124" i="16"/>
  <c r="G249" i="16"/>
  <c r="G185" i="16"/>
  <c r="G121" i="16"/>
  <c r="G57" i="16"/>
  <c r="G277" i="16"/>
  <c r="G216" i="16"/>
  <c r="G152" i="16"/>
  <c r="G88" i="16"/>
  <c r="G24" i="16"/>
  <c r="G10" i="16"/>
  <c r="G245" i="16"/>
  <c r="G181" i="16"/>
  <c r="G117" i="16"/>
  <c r="G53" i="16"/>
  <c r="AG34" i="1" s="1"/>
  <c r="G283" i="16"/>
  <c r="G251" i="16"/>
  <c r="G219" i="16"/>
  <c r="G187" i="16"/>
  <c r="G155" i="16"/>
  <c r="G123" i="16"/>
  <c r="G91" i="16"/>
  <c r="G59" i="16"/>
  <c r="G27" i="16"/>
  <c r="G274" i="16"/>
  <c r="G242" i="16"/>
  <c r="G210" i="16"/>
  <c r="G178" i="16"/>
  <c r="G146" i="16"/>
  <c r="G114" i="16"/>
  <c r="G82" i="16"/>
  <c r="G50" i="16"/>
  <c r="G18" i="16"/>
  <c r="G108" i="16"/>
  <c r="G44" i="16"/>
  <c r="G148" i="16"/>
  <c r="G273" i="16"/>
  <c r="G228" i="16"/>
  <c r="G204" i="16"/>
  <c r="G244" i="16"/>
  <c r="G220" i="16"/>
  <c r="G241" i="16"/>
  <c r="G177" i="16"/>
  <c r="G113" i="16"/>
  <c r="G49" i="16"/>
  <c r="G208" i="16"/>
  <c r="G144" i="16"/>
  <c r="G80" i="16"/>
  <c r="G16" i="16"/>
  <c r="G237" i="16"/>
  <c r="G173" i="16"/>
  <c r="G109" i="16"/>
  <c r="G45" i="16"/>
  <c r="G279" i="16"/>
  <c r="G247" i="16"/>
  <c r="G215" i="16"/>
  <c r="G183" i="16"/>
  <c r="G151" i="16"/>
  <c r="G119" i="16"/>
  <c r="G87" i="16"/>
  <c r="G55" i="16"/>
  <c r="G23" i="16"/>
  <c r="G270" i="16"/>
  <c r="G238" i="16"/>
  <c r="G206" i="16"/>
  <c r="G174" i="16"/>
  <c r="G142" i="16"/>
  <c r="G110" i="16"/>
  <c r="G78" i="16"/>
  <c r="G46" i="16"/>
  <c r="G14" i="16"/>
  <c r="G252" i="16"/>
  <c r="G36" i="16"/>
  <c r="G12" i="16"/>
  <c r="G52" i="16"/>
  <c r="G28" i="16"/>
  <c r="G292" i="16"/>
  <c r="G233" i="16"/>
  <c r="G169" i="16"/>
  <c r="G105" i="16"/>
  <c r="G41" i="16"/>
  <c r="G264" i="16"/>
  <c r="G200" i="16"/>
  <c r="G136" i="16"/>
  <c r="G72" i="16"/>
  <c r="G229" i="16"/>
  <c r="G165" i="16"/>
  <c r="G101" i="16"/>
  <c r="G37" i="16"/>
  <c r="G275" i="16"/>
  <c r="G243" i="16"/>
  <c r="G211" i="16"/>
  <c r="G179" i="16"/>
  <c r="G147" i="16"/>
  <c r="G115" i="16"/>
  <c r="G83" i="16"/>
  <c r="G51" i="16"/>
  <c r="G19" i="16"/>
  <c r="G298" i="16"/>
  <c r="G266" i="16"/>
  <c r="G234" i="16"/>
  <c r="G202" i="16"/>
  <c r="G170" i="16"/>
  <c r="G138" i="16"/>
  <c r="G106" i="16"/>
  <c r="G74" i="16"/>
  <c r="G42" i="16"/>
  <c r="AG350" i="1" s="1"/>
  <c r="G172" i="16"/>
  <c r="G260" i="16"/>
  <c r="G280" i="16"/>
  <c r="G60" i="16"/>
  <c r="G285" i="16"/>
  <c r="G225" i="16"/>
  <c r="G161" i="16"/>
  <c r="G97" i="16"/>
  <c r="G33" i="16"/>
  <c r="G272" i="16"/>
  <c r="G256" i="16"/>
  <c r="G192" i="16"/>
  <c r="G128" i="16"/>
  <c r="G64" i="16"/>
  <c r="G296" i="16"/>
  <c r="G221" i="16"/>
  <c r="G157" i="16"/>
  <c r="G93" i="16"/>
  <c r="G29" i="16"/>
  <c r="G271" i="16"/>
  <c r="G239" i="16"/>
  <c r="G207" i="16"/>
  <c r="G175" i="16"/>
  <c r="G143" i="16"/>
  <c r="G111" i="16"/>
  <c r="G79" i="16"/>
  <c r="G47" i="16"/>
  <c r="G15" i="16"/>
  <c r="G294" i="16"/>
  <c r="G262" i="16"/>
  <c r="G230" i="16"/>
  <c r="G198" i="16"/>
  <c r="G166" i="16"/>
  <c r="G134" i="16"/>
  <c r="G102" i="16"/>
  <c r="G70" i="16"/>
  <c r="G38" i="16"/>
  <c r="AG329" i="1" s="1"/>
  <c r="G132" i="16"/>
  <c r="G196" i="16"/>
  <c r="G84" i="16"/>
  <c r="G164" i="16"/>
  <c r="G140" i="16"/>
  <c r="G180" i="16"/>
  <c r="G156" i="16"/>
  <c r="G217" i="16"/>
  <c r="G153" i="16"/>
  <c r="G89" i="16"/>
  <c r="G25" i="16"/>
  <c r="AG242" i="1" s="1"/>
  <c r="G248" i="16"/>
  <c r="G184" i="16"/>
  <c r="G120" i="16"/>
  <c r="G56" i="16"/>
  <c r="AG59" i="1" s="1"/>
  <c r="G289" i="16"/>
  <c r="G276" i="16"/>
  <c r="G213" i="16"/>
  <c r="G149" i="16"/>
  <c r="G85" i="16"/>
  <c r="G21" i="16"/>
  <c r="G299" i="16"/>
  <c r="G267" i="16"/>
  <c r="G235" i="16"/>
  <c r="G203" i="16"/>
  <c r="G171" i="16"/>
  <c r="G139" i="16"/>
  <c r="G107" i="16"/>
  <c r="G75" i="16"/>
  <c r="G43" i="16"/>
  <c r="G11" i="16"/>
  <c r="G290" i="16"/>
  <c r="G258" i="16"/>
  <c r="G226" i="16"/>
  <c r="G194" i="16"/>
  <c r="G162" i="16"/>
  <c r="G130" i="16"/>
  <c r="G98" i="16"/>
  <c r="G66" i="16"/>
  <c r="G34" i="16"/>
  <c r="G68" i="16"/>
  <c r="G188" i="16"/>
  <c r="G209" i="16"/>
  <c r="G145" i="16"/>
  <c r="G81" i="16"/>
  <c r="G17" i="16"/>
  <c r="G240" i="16"/>
  <c r="G176" i="16"/>
  <c r="G112" i="16"/>
  <c r="G48" i="16"/>
  <c r="G269" i="16"/>
  <c r="G205" i="16"/>
  <c r="G141" i="16"/>
  <c r="G77" i="16"/>
  <c r="G13" i="16"/>
  <c r="G295" i="16"/>
  <c r="G263" i="16"/>
  <c r="G231" i="16"/>
  <c r="G199" i="16"/>
  <c r="G167" i="16"/>
  <c r="G135" i="16"/>
  <c r="G103" i="16"/>
  <c r="G71" i="16"/>
  <c r="G39" i="16"/>
  <c r="AG330" i="1" s="1"/>
  <c r="G286" i="16"/>
  <c r="G254" i="16"/>
  <c r="G222" i="16"/>
  <c r="G190" i="16"/>
  <c r="G158" i="16"/>
  <c r="G126" i="16"/>
  <c r="G94" i="16"/>
  <c r="G62" i="16"/>
  <c r="G30" i="16"/>
  <c r="G293" i="16"/>
  <c r="G212" i="16"/>
  <c r="G268" i="16"/>
  <c r="G300" i="16"/>
  <c r="G265" i="16"/>
  <c r="G201" i="16"/>
  <c r="G137" i="16"/>
  <c r="G73" i="16"/>
  <c r="G232" i="16"/>
  <c r="G168" i="16"/>
  <c r="G104" i="16"/>
  <c r="G40" i="16"/>
  <c r="G261" i="16"/>
  <c r="G197" i="16"/>
  <c r="G133" i="16"/>
  <c r="G69" i="16"/>
  <c r="G291" i="16"/>
  <c r="G259" i="16"/>
  <c r="G227" i="16"/>
  <c r="G195" i="16"/>
  <c r="G163" i="16"/>
  <c r="G131" i="16"/>
  <c r="G99" i="16"/>
  <c r="G67" i="16"/>
  <c r="G35" i="16"/>
  <c r="G282" i="16"/>
  <c r="G250" i="16"/>
  <c r="G218" i="16"/>
  <c r="G186" i="16"/>
  <c r="G154" i="16"/>
  <c r="G122" i="16"/>
  <c r="G90" i="16"/>
  <c r="G58" i="16"/>
  <c r="G26" i="16"/>
  <c r="AG212" i="1" s="1"/>
  <c r="G116" i="15"/>
  <c r="G56" i="15"/>
  <c r="AA56" i="1" s="1"/>
  <c r="G89" i="15"/>
  <c r="G77" i="15"/>
  <c r="G290" i="15"/>
  <c r="G258" i="15"/>
  <c r="G226" i="15"/>
  <c r="G120" i="15"/>
  <c r="G12" i="15"/>
  <c r="AA115" i="1" s="1"/>
  <c r="G140" i="15"/>
  <c r="G11" i="15"/>
  <c r="AA292" i="1" s="1"/>
  <c r="G281" i="15"/>
  <c r="G249" i="15"/>
  <c r="G214" i="15"/>
  <c r="G96" i="15"/>
  <c r="G223" i="15"/>
  <c r="G191" i="15"/>
  <c r="G159" i="15"/>
  <c r="G127" i="15"/>
  <c r="G95" i="15"/>
  <c r="G14" i="15"/>
  <c r="G25" i="15"/>
  <c r="AA108" i="1" s="1"/>
  <c r="G186" i="15"/>
  <c r="G154" i="15"/>
  <c r="G122" i="15"/>
  <c r="G90" i="15"/>
  <c r="G61" i="15"/>
  <c r="G62" i="15"/>
  <c r="AA78" i="1" s="1"/>
  <c r="AT78" i="1" s="1"/>
  <c r="G259" i="15"/>
  <c r="G104" i="15"/>
  <c r="G18" i="15"/>
  <c r="G190" i="15"/>
  <c r="G152" i="15"/>
  <c r="G212" i="15"/>
  <c r="G284" i="15"/>
  <c r="G218" i="15"/>
  <c r="G92" i="15"/>
  <c r="G251" i="15"/>
  <c r="G172" i="15"/>
  <c r="G136" i="15"/>
  <c r="G280" i="15"/>
  <c r="G213" i="15"/>
  <c r="G80" i="15"/>
  <c r="G68" i="15"/>
  <c r="G286" i="15"/>
  <c r="G254" i="15"/>
  <c r="G221" i="15"/>
  <c r="G31" i="15"/>
  <c r="AA366" i="1" s="1"/>
  <c r="G15" i="15"/>
  <c r="G277" i="15"/>
  <c r="G245" i="15"/>
  <c r="G209" i="15"/>
  <c r="G219" i="15"/>
  <c r="G187" i="15"/>
  <c r="G155" i="15"/>
  <c r="G123" i="15"/>
  <c r="G91" i="15"/>
  <c r="G49" i="15"/>
  <c r="G52" i="15"/>
  <c r="G182" i="15"/>
  <c r="G150" i="15"/>
  <c r="G118" i="15"/>
  <c r="G86" i="15"/>
  <c r="G19" i="15"/>
  <c r="AA216" i="1" s="1"/>
  <c r="G37" i="15"/>
  <c r="G222" i="15"/>
  <c r="G72" i="15"/>
  <c r="G125" i="15"/>
  <c r="G276" i="15"/>
  <c r="G208" i="15"/>
  <c r="G185" i="15"/>
  <c r="G243" i="15"/>
  <c r="G272" i="15"/>
  <c r="G202" i="15"/>
  <c r="G141" i="15"/>
  <c r="G282" i="15"/>
  <c r="G250" i="15"/>
  <c r="G216" i="15"/>
  <c r="G97" i="15"/>
  <c r="G117" i="15"/>
  <c r="G273" i="15"/>
  <c r="G241" i="15"/>
  <c r="G204" i="15"/>
  <c r="G156" i="15"/>
  <c r="G73" i="15"/>
  <c r="G215" i="15"/>
  <c r="G183" i="15"/>
  <c r="G151" i="15"/>
  <c r="G119" i="15"/>
  <c r="G87" i="15"/>
  <c r="G22" i="15"/>
  <c r="G60" i="15"/>
  <c r="AA371" i="1" s="1"/>
  <c r="G178" i="15"/>
  <c r="G146" i="15"/>
  <c r="G114" i="15"/>
  <c r="G82" i="15"/>
  <c r="G21" i="15"/>
  <c r="G41" i="15"/>
  <c r="G271" i="15"/>
  <c r="G247" i="15"/>
  <c r="G42" i="15"/>
  <c r="G268" i="15"/>
  <c r="G197" i="15"/>
  <c r="G32" i="15"/>
  <c r="AA88" i="1" s="1"/>
  <c r="G299" i="15"/>
  <c r="G235" i="15"/>
  <c r="G264" i="15"/>
  <c r="G192" i="15"/>
  <c r="G144" i="15"/>
  <c r="G55" i="15"/>
  <c r="AA85" i="1" s="1"/>
  <c r="G132" i="15"/>
  <c r="G13" i="15"/>
  <c r="G278" i="15"/>
  <c r="G246" i="15"/>
  <c r="G210" i="15"/>
  <c r="G164" i="15"/>
  <c r="G88" i="15"/>
  <c r="G176" i="15"/>
  <c r="G108" i="15"/>
  <c r="G27" i="15"/>
  <c r="AA153" i="1" s="1"/>
  <c r="G50" i="15"/>
  <c r="AA175" i="1" s="1"/>
  <c r="G269" i="15"/>
  <c r="G237" i="15"/>
  <c r="G198" i="15"/>
  <c r="G148" i="15"/>
  <c r="G64" i="15"/>
  <c r="G211" i="15"/>
  <c r="G179" i="15"/>
  <c r="G147" i="15"/>
  <c r="G115" i="15"/>
  <c r="G83" i="15"/>
  <c r="G38" i="15"/>
  <c r="AA215" i="1" s="1"/>
  <c r="G174" i="15"/>
  <c r="G142" i="15"/>
  <c r="G110" i="15"/>
  <c r="G78" i="15"/>
  <c r="G28" i="15"/>
  <c r="G48" i="15"/>
  <c r="AA93" i="1" s="1"/>
  <c r="G34" i="15"/>
  <c r="G292" i="15"/>
  <c r="G124" i="15"/>
  <c r="G161" i="15"/>
  <c r="G69" i="15"/>
  <c r="G260" i="15"/>
  <c r="G160" i="15"/>
  <c r="G291" i="15"/>
  <c r="G227" i="15"/>
  <c r="G57" i="15"/>
  <c r="G256" i="15"/>
  <c r="G180" i="15"/>
  <c r="G10" i="15"/>
  <c r="AA251" i="1" s="1"/>
  <c r="G184" i="15"/>
  <c r="G43" i="15"/>
  <c r="AA185" i="1" s="1"/>
  <c r="G274" i="15"/>
  <c r="G242" i="15"/>
  <c r="G205" i="15"/>
  <c r="G157" i="15"/>
  <c r="G169" i="15"/>
  <c r="G297" i="15"/>
  <c r="G265" i="15"/>
  <c r="G233" i="15"/>
  <c r="G193" i="15"/>
  <c r="G137" i="15"/>
  <c r="G207" i="15"/>
  <c r="G175" i="15"/>
  <c r="G143" i="15"/>
  <c r="G111" i="15"/>
  <c r="G79" i="15"/>
  <c r="G53" i="15"/>
  <c r="AA268" i="1" s="1"/>
  <c r="G63" i="15"/>
  <c r="G170" i="15"/>
  <c r="G138" i="15"/>
  <c r="G106" i="15"/>
  <c r="G74" i="15"/>
  <c r="G46" i="15"/>
  <c r="AA40" i="1" s="1"/>
  <c r="G44" i="15"/>
  <c r="G288" i="15"/>
  <c r="G295" i="15"/>
  <c r="G93" i="15"/>
  <c r="G51" i="15"/>
  <c r="AA269" i="1" s="1"/>
  <c r="G252" i="15"/>
  <c r="G173" i="15"/>
  <c r="G283" i="15"/>
  <c r="G217" i="15"/>
  <c r="G81" i="15"/>
  <c r="G23" i="15"/>
  <c r="G248" i="15"/>
  <c r="G121" i="15"/>
  <c r="G177" i="15"/>
  <c r="G109" i="15"/>
  <c r="G270" i="15"/>
  <c r="G238" i="15"/>
  <c r="G200" i="15"/>
  <c r="G149" i="15"/>
  <c r="G65" i="15"/>
  <c r="G85" i="15"/>
  <c r="G293" i="15"/>
  <c r="G261" i="15"/>
  <c r="G229" i="15"/>
  <c r="G188" i="15"/>
  <c r="G128" i="15"/>
  <c r="G20" i="15"/>
  <c r="G203" i="15"/>
  <c r="G171" i="15"/>
  <c r="G139" i="15"/>
  <c r="G107" i="15"/>
  <c r="G75" i="15"/>
  <c r="G24" i="15"/>
  <c r="AA45" i="1" s="1"/>
  <c r="G166" i="15"/>
  <c r="G134" i="15"/>
  <c r="G102" i="15"/>
  <c r="G70" i="15"/>
  <c r="G58" i="15"/>
  <c r="G45" i="15"/>
  <c r="G228" i="15"/>
  <c r="G165" i="15"/>
  <c r="G263" i="15"/>
  <c r="G239" i="15"/>
  <c r="G279" i="15"/>
  <c r="G255" i="15"/>
  <c r="G244" i="15"/>
  <c r="G113" i="15"/>
  <c r="G275" i="15"/>
  <c r="G206" i="15"/>
  <c r="G30" i="15"/>
  <c r="G240" i="15"/>
  <c r="G153" i="15"/>
  <c r="G112" i="15"/>
  <c r="G16" i="15"/>
  <c r="AA60" i="1" s="1"/>
  <c r="G100" i="15"/>
  <c r="G298" i="15"/>
  <c r="G266" i="15"/>
  <c r="G234" i="15"/>
  <c r="G194" i="15"/>
  <c r="G54" i="15"/>
  <c r="G76" i="15"/>
  <c r="G289" i="15"/>
  <c r="G257" i="15"/>
  <c r="G225" i="15"/>
  <c r="G181" i="15"/>
  <c r="G35" i="15"/>
  <c r="AA113" i="1" s="1"/>
  <c r="G199" i="15"/>
  <c r="G167" i="15"/>
  <c r="G135" i="15"/>
  <c r="G103" i="15"/>
  <c r="G71" i="15"/>
  <c r="G36" i="15"/>
  <c r="AA46" i="1" s="1"/>
  <c r="G162" i="15"/>
  <c r="G130" i="15"/>
  <c r="G98" i="15"/>
  <c r="G66" i="15"/>
  <c r="G29" i="15"/>
  <c r="G39" i="15"/>
  <c r="G224" i="15"/>
  <c r="G101" i="15"/>
  <c r="G287" i="15"/>
  <c r="G300" i="15"/>
  <c r="G236" i="15"/>
  <c r="G145" i="15"/>
  <c r="G84" i="15"/>
  <c r="G267" i="15"/>
  <c r="G196" i="15"/>
  <c r="G40" i="15"/>
  <c r="G168" i="15"/>
  <c r="G296" i="15"/>
  <c r="G232" i="15"/>
  <c r="G133" i="15"/>
  <c r="G294" i="15"/>
  <c r="G262" i="15"/>
  <c r="G230" i="15"/>
  <c r="G189" i="15"/>
  <c r="G129" i="15"/>
  <c r="G285" i="15"/>
  <c r="G253" i="15"/>
  <c r="G220" i="15"/>
  <c r="G105" i="15"/>
  <c r="G195" i="15"/>
  <c r="G163" i="15"/>
  <c r="G131" i="15"/>
  <c r="G99" i="15"/>
  <c r="G67" i="15"/>
  <c r="G17" i="15"/>
  <c r="AA325" i="1" s="1"/>
  <c r="G59" i="15"/>
  <c r="AA43" i="1" s="1"/>
  <c r="G158" i="15"/>
  <c r="G126" i="15"/>
  <c r="G94" i="15"/>
  <c r="G9" i="15"/>
  <c r="AA59" i="1" s="1"/>
  <c r="G33" i="15"/>
  <c r="AA104" i="1" s="1"/>
  <c r="G298" i="14"/>
  <c r="G182" i="14"/>
  <c r="G257" i="14"/>
  <c r="G48" i="14"/>
  <c r="U269" i="1" s="1"/>
  <c r="G148" i="14"/>
  <c r="G290" i="14"/>
  <c r="G274" i="14"/>
  <c r="G168" i="14"/>
  <c r="G232" i="14"/>
  <c r="G296" i="14"/>
  <c r="G14" i="14"/>
  <c r="U203" i="1" s="1"/>
  <c r="G49" i="14"/>
  <c r="U154" i="1" s="1"/>
  <c r="G108" i="14"/>
  <c r="G258" i="14"/>
  <c r="G103" i="14"/>
  <c r="G276" i="14"/>
  <c r="G140" i="14"/>
  <c r="G283" i="14"/>
  <c r="G251" i="14"/>
  <c r="G219" i="14"/>
  <c r="G187" i="14"/>
  <c r="G155" i="14"/>
  <c r="G121" i="14"/>
  <c r="G34" i="14"/>
  <c r="G111" i="14"/>
  <c r="G13" i="14"/>
  <c r="U380" i="1" s="1"/>
  <c r="G218" i="14"/>
  <c r="G186" i="14"/>
  <c r="G154" i="14"/>
  <c r="G120" i="14"/>
  <c r="G83" i="14"/>
  <c r="G33" i="14"/>
  <c r="G124" i="14"/>
  <c r="G87" i="14"/>
  <c r="G293" i="14"/>
  <c r="G261" i="14"/>
  <c r="G229" i="14"/>
  <c r="G197" i="14"/>
  <c r="G165" i="14"/>
  <c r="G96" i="14"/>
  <c r="G58" i="14"/>
  <c r="G100" i="14"/>
  <c r="G63" i="14"/>
  <c r="G52" i="14"/>
  <c r="U368" i="1" s="1"/>
  <c r="G20" i="14"/>
  <c r="G31" i="14"/>
  <c r="G270" i="14"/>
  <c r="G115" i="14"/>
  <c r="G119" i="14"/>
  <c r="G193" i="14"/>
  <c r="G50" i="14"/>
  <c r="U85" i="1" s="1"/>
  <c r="G95" i="14"/>
  <c r="G27" i="14"/>
  <c r="G280" i="14"/>
  <c r="G94" i="14"/>
  <c r="G260" i="14"/>
  <c r="G294" i="14"/>
  <c r="G176" i="14"/>
  <c r="G71" i="14"/>
  <c r="G131" i="14"/>
  <c r="G244" i="14"/>
  <c r="G117" i="14"/>
  <c r="G275" i="14"/>
  <c r="G243" i="14"/>
  <c r="G211" i="14"/>
  <c r="G179" i="14"/>
  <c r="G147" i="14"/>
  <c r="G112" i="14"/>
  <c r="G75" i="14"/>
  <c r="G102" i="14"/>
  <c r="G242" i="14"/>
  <c r="G210" i="14"/>
  <c r="G178" i="14"/>
  <c r="G146" i="14"/>
  <c r="G74" i="14"/>
  <c r="G10" i="14"/>
  <c r="G78" i="14"/>
  <c r="G21" i="14"/>
  <c r="U231" i="1" s="1"/>
  <c r="G285" i="14"/>
  <c r="G253" i="14"/>
  <c r="G221" i="14"/>
  <c r="G189" i="14"/>
  <c r="G157" i="14"/>
  <c r="G123" i="14"/>
  <c r="G41" i="14"/>
  <c r="G44" i="14"/>
  <c r="G12" i="14"/>
  <c r="U251" i="1" s="1"/>
  <c r="G23" i="14"/>
  <c r="G151" i="14"/>
  <c r="G246" i="14"/>
  <c r="G30" i="14"/>
  <c r="U108" i="1" s="1"/>
  <c r="G128" i="14"/>
  <c r="G240" i="14"/>
  <c r="G113" i="14"/>
  <c r="G135" i="14"/>
  <c r="G46" i="14"/>
  <c r="U213" i="1" s="1"/>
  <c r="G118" i="14"/>
  <c r="G236" i="14"/>
  <c r="G37" i="14"/>
  <c r="U200" i="1" s="1"/>
  <c r="G99" i="14"/>
  <c r="G256" i="14"/>
  <c r="G192" i="14"/>
  <c r="G271" i="14"/>
  <c r="G239" i="14"/>
  <c r="G207" i="14"/>
  <c r="G175" i="14"/>
  <c r="G143" i="14"/>
  <c r="G107" i="14"/>
  <c r="G134" i="14"/>
  <c r="G61" i="14"/>
  <c r="U224" i="1" s="1"/>
  <c r="G238" i="14"/>
  <c r="G206" i="14"/>
  <c r="G174" i="14"/>
  <c r="G142" i="14"/>
  <c r="G106" i="14"/>
  <c r="G110" i="14"/>
  <c r="G281" i="14"/>
  <c r="G249" i="14"/>
  <c r="G217" i="14"/>
  <c r="G185" i="14"/>
  <c r="G153" i="14"/>
  <c r="G82" i="14"/>
  <c r="G86" i="14"/>
  <c r="G38" i="14"/>
  <c r="U360" i="1" s="1"/>
  <c r="G40" i="14"/>
  <c r="G51" i="14"/>
  <c r="U298" i="1" s="1"/>
  <c r="G19" i="14"/>
  <c r="G215" i="14"/>
  <c r="G225" i="14"/>
  <c r="G262" i="14"/>
  <c r="G216" i="14"/>
  <c r="G300" i="14"/>
  <c r="G17" i="14"/>
  <c r="U89" i="1" s="1"/>
  <c r="G122" i="14"/>
  <c r="G196" i="14"/>
  <c r="G104" i="14"/>
  <c r="G282" i="14"/>
  <c r="G228" i="14"/>
  <c r="G152" i="14"/>
  <c r="G81" i="14"/>
  <c r="G250" i="14"/>
  <c r="G299" i="14"/>
  <c r="G267" i="14"/>
  <c r="G235" i="14"/>
  <c r="G203" i="14"/>
  <c r="G171" i="14"/>
  <c r="G139" i="14"/>
  <c r="G66" i="14"/>
  <c r="G93" i="14"/>
  <c r="G54" i="14"/>
  <c r="G234" i="14"/>
  <c r="G202" i="14"/>
  <c r="G170" i="14"/>
  <c r="G138" i="14"/>
  <c r="G65" i="14"/>
  <c r="G69" i="14"/>
  <c r="G277" i="14"/>
  <c r="G245" i="14"/>
  <c r="G213" i="14"/>
  <c r="G181" i="14"/>
  <c r="G149" i="14"/>
  <c r="G114" i="14"/>
  <c r="G18" i="14"/>
  <c r="U41" i="1" s="1"/>
  <c r="G29" i="14"/>
  <c r="G36" i="14"/>
  <c r="G47" i="14"/>
  <c r="U43" i="1" s="1"/>
  <c r="G15" i="14"/>
  <c r="G127" i="14"/>
  <c r="G183" i="14"/>
  <c r="G70" i="14"/>
  <c r="G126" i="14"/>
  <c r="G200" i="14"/>
  <c r="G278" i="14"/>
  <c r="G144" i="14"/>
  <c r="G252" i="14"/>
  <c r="G220" i="14"/>
  <c r="G292" i="14"/>
  <c r="G172" i="14"/>
  <c r="G62" i="14"/>
  <c r="U44" i="1" s="1"/>
  <c r="AT44" i="1" s="1"/>
  <c r="G295" i="14"/>
  <c r="G263" i="14"/>
  <c r="G231" i="14"/>
  <c r="G199" i="14"/>
  <c r="G167" i="14"/>
  <c r="G98" i="14"/>
  <c r="G125" i="14"/>
  <c r="G45" i="14"/>
  <c r="G230" i="14"/>
  <c r="G198" i="14"/>
  <c r="G166" i="14"/>
  <c r="G97" i="14"/>
  <c r="G101" i="14"/>
  <c r="G273" i="14"/>
  <c r="G241" i="14"/>
  <c r="G209" i="14"/>
  <c r="G177" i="14"/>
  <c r="G145" i="14"/>
  <c r="G73" i="14"/>
  <c r="G77" i="14"/>
  <c r="G32" i="14"/>
  <c r="U291" i="1" s="1"/>
  <c r="G43" i="14"/>
  <c r="G11" i="14"/>
  <c r="U292" i="1" s="1"/>
  <c r="G184" i="14"/>
  <c r="G247" i="14"/>
  <c r="G150" i="14"/>
  <c r="G161" i="14"/>
  <c r="G136" i="14"/>
  <c r="G57" i="14"/>
  <c r="U234" i="1" s="1"/>
  <c r="G268" i="14"/>
  <c r="G188" i="14"/>
  <c r="G90" i="14"/>
  <c r="G272" i="14"/>
  <c r="G132" i="14"/>
  <c r="G67" i="14"/>
  <c r="G212" i="14"/>
  <c r="G26" i="14"/>
  <c r="G286" i="14"/>
  <c r="G160" i="14"/>
  <c r="G291" i="14"/>
  <c r="G259" i="14"/>
  <c r="G227" i="14"/>
  <c r="G195" i="14"/>
  <c r="G163" i="14"/>
  <c r="G130" i="14"/>
  <c r="G55" i="14"/>
  <c r="U32" i="1" s="1"/>
  <c r="G84" i="14"/>
  <c r="G226" i="14"/>
  <c r="G194" i="14"/>
  <c r="G162" i="14"/>
  <c r="G129" i="14"/>
  <c r="G133" i="14"/>
  <c r="G59" i="14"/>
  <c r="U99" i="1" s="1"/>
  <c r="G269" i="14"/>
  <c r="G237" i="14"/>
  <c r="G205" i="14"/>
  <c r="G173" i="14"/>
  <c r="G141" i="14"/>
  <c r="G105" i="14"/>
  <c r="G109" i="14"/>
  <c r="G60" i="14"/>
  <c r="U37" i="1" s="1"/>
  <c r="G28" i="14"/>
  <c r="U36" i="1" s="1"/>
  <c r="G39" i="14"/>
  <c r="U152" i="1" s="1"/>
  <c r="G279" i="14"/>
  <c r="G214" i="14"/>
  <c r="G289" i="14"/>
  <c r="G91" i="14"/>
  <c r="G248" i="14"/>
  <c r="G224" i="14"/>
  <c r="G180" i="14"/>
  <c r="G76" i="14"/>
  <c r="G208" i="14"/>
  <c r="G254" i="14"/>
  <c r="G72" i="14"/>
  <c r="G266" i="14"/>
  <c r="G288" i="14"/>
  <c r="G164" i="14"/>
  <c r="G264" i="14"/>
  <c r="G204" i="14"/>
  <c r="G287" i="14"/>
  <c r="G255" i="14"/>
  <c r="G223" i="14"/>
  <c r="G191" i="14"/>
  <c r="G159" i="14"/>
  <c r="G89" i="14"/>
  <c r="G116" i="14"/>
  <c r="G79" i="14"/>
  <c r="G22" i="14"/>
  <c r="G222" i="14"/>
  <c r="G190" i="14"/>
  <c r="G158" i="14"/>
  <c r="G88" i="14"/>
  <c r="G42" i="14"/>
  <c r="U366" i="1" s="1"/>
  <c r="G92" i="14"/>
  <c r="G53" i="14"/>
  <c r="G297" i="14"/>
  <c r="G265" i="14"/>
  <c r="G233" i="14"/>
  <c r="G201" i="14"/>
  <c r="G169" i="14"/>
  <c r="G137" i="14"/>
  <c r="G64" i="14"/>
  <c r="G68" i="14"/>
  <c r="G56" i="14"/>
  <c r="G24" i="14"/>
  <c r="G35" i="14"/>
  <c r="G238" i="6"/>
  <c r="G173" i="6"/>
  <c r="G216" i="6"/>
  <c r="G259" i="6"/>
  <c r="G43" i="6"/>
  <c r="O358" i="1" s="1"/>
  <c r="G154" i="6"/>
  <c r="G58" i="6"/>
  <c r="O219" i="1" s="1"/>
  <c r="G49" i="6"/>
  <c r="G245" i="6"/>
  <c r="G185" i="6"/>
  <c r="G230" i="6"/>
  <c r="G83" i="6"/>
  <c r="G209" i="6"/>
  <c r="G229" i="6"/>
  <c r="G103" i="6"/>
  <c r="G266" i="6"/>
  <c r="G172" i="6"/>
  <c r="G163" i="6"/>
  <c r="G276" i="6"/>
  <c r="G244" i="6"/>
  <c r="G212" i="6"/>
  <c r="G169" i="6"/>
  <c r="G88" i="6"/>
  <c r="G193" i="6"/>
  <c r="G131" i="6"/>
  <c r="G31" i="6"/>
  <c r="O45" i="1" s="1"/>
  <c r="G287" i="6"/>
  <c r="G255" i="6"/>
  <c r="G223" i="6"/>
  <c r="G187" i="6"/>
  <c r="G119" i="6"/>
  <c r="G27" i="6"/>
  <c r="O108" i="1" s="1"/>
  <c r="G48" i="6"/>
  <c r="G16" i="6"/>
  <c r="O112" i="1" s="1"/>
  <c r="G150" i="6"/>
  <c r="G118" i="6"/>
  <c r="G86" i="6"/>
  <c r="G54" i="6"/>
  <c r="G22" i="6"/>
  <c r="G141" i="6"/>
  <c r="G109" i="6"/>
  <c r="G77" i="6"/>
  <c r="G45" i="6"/>
  <c r="G13" i="6"/>
  <c r="O89" i="1" s="1"/>
  <c r="G249" i="6"/>
  <c r="G280" i="6"/>
  <c r="G140" i="6"/>
  <c r="G227" i="6"/>
  <c r="G52" i="6"/>
  <c r="G90" i="6"/>
  <c r="G81" i="6"/>
  <c r="G222" i="6"/>
  <c r="G254" i="6"/>
  <c r="G201" i="6"/>
  <c r="G221" i="6"/>
  <c r="G282" i="6"/>
  <c r="G226" i="6"/>
  <c r="G71" i="6"/>
  <c r="G246" i="6"/>
  <c r="G124" i="6"/>
  <c r="G257" i="6"/>
  <c r="G155" i="6"/>
  <c r="G67" i="6"/>
  <c r="G272" i="6"/>
  <c r="G240" i="6"/>
  <c r="G208" i="6"/>
  <c r="G161" i="6"/>
  <c r="G79" i="6"/>
  <c r="G15" i="6"/>
  <c r="O41" i="1" s="1"/>
  <c r="G283" i="6"/>
  <c r="G251" i="6"/>
  <c r="G219" i="6"/>
  <c r="G186" i="6"/>
  <c r="G116" i="6"/>
  <c r="G11" i="6"/>
  <c r="O39" i="1" s="1"/>
  <c r="G44" i="6"/>
  <c r="O364" i="1" s="1"/>
  <c r="G12" i="6"/>
  <c r="G146" i="6"/>
  <c r="G114" i="6"/>
  <c r="G82" i="6"/>
  <c r="G50" i="6"/>
  <c r="G18" i="6"/>
  <c r="O205" i="1" s="1"/>
  <c r="G137" i="6"/>
  <c r="G105" i="6"/>
  <c r="G73" i="6"/>
  <c r="G41" i="6"/>
  <c r="O46" i="1" s="1"/>
  <c r="G218" i="6"/>
  <c r="G269" i="6"/>
  <c r="G91" i="6"/>
  <c r="G291" i="6"/>
  <c r="G139" i="6"/>
  <c r="G122" i="6"/>
  <c r="G26" i="6"/>
  <c r="O140" i="1" s="1"/>
  <c r="G145" i="6"/>
  <c r="G165" i="6"/>
  <c r="G213" i="6"/>
  <c r="G294" i="6"/>
  <c r="G273" i="6"/>
  <c r="G180" i="6"/>
  <c r="G293" i="6"/>
  <c r="G206" i="6"/>
  <c r="G217" i="6"/>
  <c r="G237" i="6"/>
  <c r="G95" i="6"/>
  <c r="G51" i="6"/>
  <c r="G300" i="6"/>
  <c r="G268" i="6"/>
  <c r="G236" i="6"/>
  <c r="G204" i="6"/>
  <c r="G152" i="6"/>
  <c r="G182" i="6"/>
  <c r="G108" i="6"/>
  <c r="G279" i="6"/>
  <c r="G247" i="6"/>
  <c r="G215" i="6"/>
  <c r="G96" i="6"/>
  <c r="G181" i="6"/>
  <c r="G107" i="6"/>
  <c r="G72" i="6"/>
  <c r="G40" i="6"/>
  <c r="O137" i="1" s="1"/>
  <c r="G174" i="6"/>
  <c r="G142" i="6"/>
  <c r="G110" i="6"/>
  <c r="G78" i="6"/>
  <c r="G46" i="6"/>
  <c r="G14" i="6"/>
  <c r="G133" i="6"/>
  <c r="G101" i="6"/>
  <c r="G69" i="6"/>
  <c r="G37" i="6"/>
  <c r="G171" i="6"/>
  <c r="G177" i="6"/>
  <c r="G198" i="6"/>
  <c r="G128" i="6"/>
  <c r="G147" i="6"/>
  <c r="G297" i="6"/>
  <c r="G285" i="6"/>
  <c r="G196" i="6"/>
  <c r="G195" i="6"/>
  <c r="G290" i="6"/>
  <c r="G234" i="6"/>
  <c r="G92" i="6"/>
  <c r="G194" i="6"/>
  <c r="G132" i="6"/>
  <c r="G35" i="6"/>
  <c r="G296" i="6"/>
  <c r="G264" i="6"/>
  <c r="G232" i="6"/>
  <c r="G199" i="6"/>
  <c r="G143" i="6"/>
  <c r="G176" i="6"/>
  <c r="G99" i="6"/>
  <c r="G275" i="6"/>
  <c r="G243" i="6"/>
  <c r="G211" i="6"/>
  <c r="G87" i="6"/>
  <c r="G175" i="6"/>
  <c r="G68" i="6"/>
  <c r="G36" i="6"/>
  <c r="G170" i="6"/>
  <c r="G138" i="6"/>
  <c r="G106" i="6"/>
  <c r="G74" i="6"/>
  <c r="G42" i="6"/>
  <c r="G129" i="6"/>
  <c r="G97" i="6"/>
  <c r="G65" i="6"/>
  <c r="G33" i="6"/>
  <c r="O141" i="1" s="1"/>
  <c r="G127" i="6"/>
  <c r="G248" i="6"/>
  <c r="G47" i="6"/>
  <c r="O43" i="1" s="1"/>
  <c r="G192" i="6"/>
  <c r="G197" i="6"/>
  <c r="G113" i="6"/>
  <c r="G55" i="6"/>
  <c r="O168" i="1" s="1"/>
  <c r="G242" i="6"/>
  <c r="G184" i="6"/>
  <c r="G250" i="6"/>
  <c r="G270" i="6"/>
  <c r="G281" i="6"/>
  <c r="G191" i="6"/>
  <c r="G10" i="6"/>
  <c r="G214" i="6"/>
  <c r="G23" i="6"/>
  <c r="O238" i="1" s="1"/>
  <c r="G225" i="6"/>
  <c r="G189" i="6"/>
  <c r="G123" i="6"/>
  <c r="G19" i="6"/>
  <c r="O231" i="1" s="1"/>
  <c r="G292" i="6"/>
  <c r="G260" i="6"/>
  <c r="G228" i="6"/>
  <c r="G168" i="6"/>
  <c r="G271" i="6"/>
  <c r="G239" i="6"/>
  <c r="G207" i="6"/>
  <c r="G167" i="6"/>
  <c r="G84" i="6"/>
  <c r="G64" i="6"/>
  <c r="G32" i="6"/>
  <c r="G166" i="6"/>
  <c r="G134" i="6"/>
  <c r="G102" i="6"/>
  <c r="G70" i="6"/>
  <c r="G38" i="6"/>
  <c r="O32" i="1" s="1"/>
  <c r="G125" i="6"/>
  <c r="G93" i="6"/>
  <c r="G61" i="6"/>
  <c r="O135" i="1" s="1"/>
  <c r="G29" i="6"/>
  <c r="G265" i="6"/>
  <c r="G210" i="6"/>
  <c r="G200" i="6"/>
  <c r="G262" i="6"/>
  <c r="G164" i="6"/>
  <c r="G241" i="6"/>
  <c r="G104" i="6"/>
  <c r="G261" i="6"/>
  <c r="G157" i="6"/>
  <c r="G179" i="6"/>
  <c r="G205" i="6"/>
  <c r="G298" i="6"/>
  <c r="G288" i="6"/>
  <c r="G256" i="6"/>
  <c r="G224" i="6"/>
  <c r="G188" i="6"/>
  <c r="G120" i="6"/>
  <c r="G160" i="6"/>
  <c r="G76" i="6"/>
  <c r="G299" i="6"/>
  <c r="G267" i="6"/>
  <c r="G235" i="6"/>
  <c r="G203" i="6"/>
  <c r="G151" i="6"/>
  <c r="G159" i="6"/>
  <c r="G75" i="6"/>
  <c r="G60" i="6"/>
  <c r="O79" i="1" s="1"/>
  <c r="AT79" i="1" s="1"/>
  <c r="G28" i="6"/>
  <c r="O356" i="1" s="1"/>
  <c r="G162" i="6"/>
  <c r="G130" i="6"/>
  <c r="G98" i="6"/>
  <c r="G66" i="6"/>
  <c r="G34" i="6"/>
  <c r="G153" i="6"/>
  <c r="G121" i="6"/>
  <c r="G89" i="6"/>
  <c r="G57" i="6"/>
  <c r="G25" i="6"/>
  <c r="G277" i="6"/>
  <c r="G274" i="6"/>
  <c r="G253" i="6"/>
  <c r="G136" i="6"/>
  <c r="G80" i="6"/>
  <c r="G135" i="6"/>
  <c r="G258" i="6"/>
  <c r="G156" i="6"/>
  <c r="G278" i="6"/>
  <c r="G190" i="6"/>
  <c r="G289" i="6"/>
  <c r="G178" i="6"/>
  <c r="G100" i="6"/>
  <c r="G284" i="6"/>
  <c r="G252" i="6"/>
  <c r="G220" i="6"/>
  <c r="G183" i="6"/>
  <c r="G111" i="6"/>
  <c r="G63" i="6"/>
  <c r="G295" i="6"/>
  <c r="G263" i="6"/>
  <c r="G231" i="6"/>
  <c r="G202" i="6"/>
  <c r="G148" i="6"/>
  <c r="G59" i="6"/>
  <c r="G56" i="6"/>
  <c r="G24" i="6"/>
  <c r="O366" i="1" s="1"/>
  <c r="G158" i="6"/>
  <c r="G126" i="6"/>
  <c r="G94" i="6"/>
  <c r="G62" i="6"/>
  <c r="G30" i="6"/>
  <c r="O335" i="1" s="1"/>
  <c r="G149" i="6"/>
  <c r="G117" i="6"/>
  <c r="G85" i="6"/>
  <c r="G53" i="6"/>
  <c r="G21" i="6"/>
  <c r="O325" i="1" s="1"/>
  <c r="G46" i="11"/>
  <c r="G100" i="11"/>
  <c r="G296" i="11"/>
  <c r="G33" i="11"/>
  <c r="G247" i="11"/>
  <c r="G124" i="11"/>
  <c r="G168" i="11"/>
  <c r="G234" i="11"/>
  <c r="G78" i="11"/>
  <c r="G116" i="11"/>
  <c r="G131" i="11"/>
  <c r="G105" i="11"/>
  <c r="G206" i="11"/>
  <c r="G60" i="11"/>
  <c r="G135" i="11"/>
  <c r="G232" i="11"/>
  <c r="G210" i="11"/>
  <c r="G30" i="11"/>
  <c r="G43" i="11"/>
  <c r="G49" i="11"/>
  <c r="G295" i="11"/>
  <c r="G209" i="11"/>
  <c r="G154" i="11"/>
  <c r="G96" i="11"/>
  <c r="G143" i="11"/>
  <c r="G117" i="11"/>
  <c r="G281" i="11"/>
  <c r="G237" i="11"/>
  <c r="G19" i="11"/>
  <c r="G57" i="11"/>
  <c r="G271" i="11"/>
  <c r="G205" i="11"/>
  <c r="G288" i="11"/>
  <c r="G172" i="11"/>
  <c r="G179" i="11"/>
  <c r="G258" i="11"/>
  <c r="V3" i="2" a="1"/>
  <c r="V3" i="2" s="1"/>
  <c r="Y3" i="2" a="1"/>
  <c r="Y3" i="2" s="1"/>
  <c r="Q3" i="2" a="1"/>
  <c r="Q3" i="2" s="1"/>
  <c r="R3" i="2" s="1" a="1"/>
  <c r="R3" i="2" s="1"/>
  <c r="G9" i="9"/>
  <c r="U179" i="1" s="1"/>
  <c r="AB3" i="2" a="1"/>
  <c r="AB3" i="2" s="1"/>
  <c r="P3" i="2" a="1"/>
  <c r="P3" i="2" s="1"/>
  <c r="T3" i="2" a="1"/>
  <c r="T3" i="2" s="1"/>
  <c r="U3" i="2" s="1" a="1"/>
  <c r="U3" i="2" s="1"/>
  <c r="Z3" i="2" a="1"/>
  <c r="Z3" i="2" s="1"/>
  <c r="AA3" i="2" s="1" a="1"/>
  <c r="AA3" i="2" s="1"/>
  <c r="AC3" i="2" a="1"/>
  <c r="AC3" i="2" s="1"/>
  <c r="AD3" i="2" s="1" a="1"/>
  <c r="AD3" i="2" s="1"/>
  <c r="W3" i="2" a="1"/>
  <c r="W3" i="2" s="1"/>
  <c r="X3" i="2" s="1" a="1"/>
  <c r="X3" i="2" s="1"/>
  <c r="AM3" i="2" a="1"/>
  <c r="AM3" i="2" s="1"/>
  <c r="AH3" i="2" a="1"/>
  <c r="AH3" i="2" s="1"/>
  <c r="AI3" i="2" s="1" a="1"/>
  <c r="AI3" i="2" s="1"/>
  <c r="AT3" i="2" a="1"/>
  <c r="AT3" i="2" s="1"/>
  <c r="AU3" i="2" s="1" a="1"/>
  <c r="AU3" i="2" s="1"/>
  <c r="AP3" i="2" a="1"/>
  <c r="AP3" i="2" s="1"/>
  <c r="AK3" i="2" a="1"/>
  <c r="AK3" i="2" s="1"/>
  <c r="AL3" i="2" s="1" a="1"/>
  <c r="AL3" i="2" s="1"/>
  <c r="AS3" i="2" a="1"/>
  <c r="AS3" i="2" s="1"/>
  <c r="AQ3" i="2" a="1"/>
  <c r="AQ3" i="2" s="1"/>
  <c r="AR3" i="2" s="1" a="1"/>
  <c r="AR3" i="2" s="1"/>
  <c r="AN3" i="2" a="1"/>
  <c r="AN3" i="2" s="1"/>
  <c r="AO3" i="2" s="1" a="1"/>
  <c r="AO3" i="2" s="1"/>
  <c r="AJ3" i="2" a="1"/>
  <c r="AJ3" i="2" s="1"/>
  <c r="G58" i="10"/>
  <c r="G9" i="12"/>
  <c r="AM9" i="1" s="1"/>
  <c r="AG3" i="2" a="1"/>
  <c r="AG3" i="2" s="1"/>
  <c r="AG259" i="1" l="1"/>
  <c r="AG377" i="1"/>
  <c r="AG43" i="1"/>
  <c r="AG303" i="1"/>
  <c r="AG279" i="1"/>
  <c r="AG251" i="1"/>
  <c r="AG320" i="1"/>
  <c r="AG373" i="1"/>
  <c r="AG219" i="1"/>
  <c r="AG211" i="1"/>
  <c r="AG235" i="1"/>
  <c r="AG236" i="1"/>
  <c r="AG355" i="1"/>
  <c r="AG100" i="1"/>
  <c r="AT135" i="1"/>
  <c r="AT154" i="1"/>
  <c r="AG232" i="1"/>
  <c r="AT232" i="1" s="1"/>
  <c r="AT93" i="1"/>
  <c r="AG335" i="1"/>
  <c r="AG51" i="1"/>
  <c r="AG356" i="1"/>
  <c r="AT185" i="1"/>
  <c r="AG296" i="1"/>
  <c r="AT39" i="1"/>
  <c r="AT37" i="1"/>
  <c r="AT205" i="1"/>
  <c r="AT60" i="1"/>
  <c r="AG449" i="1"/>
  <c r="AG216" i="1"/>
  <c r="AG70" i="1"/>
  <c r="AG311" i="1"/>
  <c r="AG323" i="1"/>
  <c r="AG341" i="1"/>
  <c r="AG322" i="1"/>
  <c r="AG258" i="1"/>
  <c r="AG310" i="1"/>
  <c r="AG244" i="1"/>
  <c r="AG250" i="1"/>
  <c r="AG218" i="1"/>
  <c r="AG257" i="1"/>
  <c r="AG274" i="1"/>
  <c r="AG215" i="1"/>
  <c r="AG313" i="1"/>
  <c r="AG353" i="1"/>
  <c r="AG365" i="1"/>
  <c r="AG302" i="1"/>
  <c r="AG360" i="1"/>
  <c r="AG224" i="1"/>
  <c r="AG35" i="1"/>
  <c r="AG306" i="1"/>
  <c r="AG151" i="1"/>
  <c r="AG15" i="1"/>
  <c r="AG32" i="1"/>
  <c r="AG10" i="1"/>
  <c r="AG31" i="1"/>
  <c r="AG9" i="1"/>
  <c r="AT108" i="1"/>
  <c r="AT89" i="1"/>
  <c r="O298" i="1"/>
  <c r="O64" i="1"/>
  <c r="AA337" i="1"/>
  <c r="AA206" i="1"/>
  <c r="AA235" i="1"/>
  <c r="AA208" i="1"/>
  <c r="O321" i="1"/>
  <c r="AA319" i="1"/>
  <c r="AA152" i="1"/>
  <c r="U311" i="1"/>
  <c r="U115" i="1"/>
  <c r="AA370" i="1"/>
  <c r="AA345" i="1"/>
  <c r="U301" i="1"/>
  <c r="U88" i="1"/>
  <c r="U318" i="1"/>
  <c r="U138" i="1"/>
  <c r="AA211" i="1"/>
  <c r="AA291" i="1"/>
  <c r="AA274" i="1"/>
  <c r="AA41" i="1"/>
  <c r="O216" i="1"/>
  <c r="O348" i="1"/>
  <c r="O318" i="1"/>
  <c r="O138" i="1"/>
  <c r="AA244" i="1"/>
  <c r="AA111" i="1"/>
  <c r="AA383" i="1"/>
  <c r="AA26" i="1"/>
  <c r="AT26" i="1" s="1"/>
  <c r="U268" i="1"/>
  <c r="U174" i="1"/>
  <c r="AA265" i="1"/>
  <c r="AA36" i="1"/>
  <c r="U253" i="1"/>
  <c r="U45" i="1"/>
  <c r="AT45" i="1" s="1"/>
  <c r="U279" i="1"/>
  <c r="U46" i="1"/>
  <c r="AT46" i="1" s="1"/>
  <c r="AA351" i="1"/>
  <c r="O302" i="1"/>
  <c r="O88" i="1"/>
  <c r="U351" i="1"/>
  <c r="U245" i="1"/>
  <c r="U140" i="1"/>
  <c r="AT140" i="1" s="1"/>
  <c r="AA83" i="1"/>
  <c r="AA168" i="1"/>
  <c r="AA349" i="1"/>
  <c r="AA273" i="1"/>
  <c r="AA239" i="1"/>
  <c r="AA190" i="1"/>
  <c r="AA29" i="1"/>
  <c r="U219" i="1"/>
  <c r="U198" i="1"/>
  <c r="AA341" i="1"/>
  <c r="AA231" i="1"/>
  <c r="U258" i="1"/>
  <c r="U141" i="1"/>
  <c r="AA258" i="1"/>
  <c r="AA141" i="1"/>
  <c r="AA51" i="1"/>
  <c r="AA200" i="1"/>
  <c r="AA374" i="1"/>
  <c r="U216" i="1"/>
  <c r="U348" i="1"/>
  <c r="AA219" i="1"/>
  <c r="AA198" i="1"/>
  <c r="AA240" i="1"/>
  <c r="AA303" i="1"/>
  <c r="O340" i="1"/>
  <c r="O341" i="1"/>
  <c r="AA255" i="1"/>
  <c r="U376" i="1"/>
  <c r="U377" i="1"/>
  <c r="U322" i="1"/>
  <c r="U355" i="1"/>
  <c r="U356" i="1"/>
  <c r="U364" i="1"/>
  <c r="U365" i="1"/>
  <c r="AA329" i="1"/>
  <c r="AA330" i="1"/>
  <c r="AA310" i="1"/>
  <c r="AA311" i="1"/>
  <c r="U334" i="1"/>
  <c r="U335" i="1"/>
  <c r="U372" i="1"/>
  <c r="U373" i="1"/>
  <c r="AA359" i="1"/>
  <c r="AA322" i="1"/>
  <c r="AA286" i="1"/>
  <c r="U306" i="1"/>
  <c r="U307" i="1"/>
  <c r="AA278" i="1"/>
  <c r="AA279" i="1"/>
  <c r="U340" i="1"/>
  <c r="U341" i="1"/>
  <c r="O256" i="1"/>
  <c r="AA299" i="1"/>
  <c r="AA241" i="1"/>
  <c r="U352" i="1"/>
  <c r="U358" i="1"/>
  <c r="U359" i="1"/>
  <c r="AA364" i="1"/>
  <c r="AA266" i="1"/>
  <c r="AA267" i="1"/>
  <c r="AA242" i="1"/>
  <c r="AA243" i="1"/>
  <c r="U240" i="1"/>
  <c r="U241" i="1"/>
  <c r="O299" i="1"/>
  <c r="O301" i="1"/>
  <c r="U243" i="1"/>
  <c r="U244" i="1"/>
  <c r="AA249" i="1"/>
  <c r="AA250" i="1"/>
  <c r="AA339" i="1"/>
  <c r="AA340" i="1"/>
  <c r="AA301" i="1"/>
  <c r="AA302" i="1"/>
  <c r="O354" i="1"/>
  <c r="O355" i="1"/>
  <c r="U256" i="1"/>
  <c r="U257" i="1"/>
  <c r="AA256" i="1"/>
  <c r="AA257" i="1"/>
  <c r="AA372" i="1"/>
  <c r="AA373" i="1"/>
  <c r="AA253" i="1"/>
  <c r="AA254" i="1"/>
  <c r="U249" i="1"/>
  <c r="U250" i="1"/>
  <c r="O295" i="1"/>
  <c r="O297" i="1"/>
  <c r="U319" i="1"/>
  <c r="AA335" i="1"/>
  <c r="AA336" i="1"/>
  <c r="AA381" i="1"/>
  <c r="AA382" i="1"/>
  <c r="U267" i="1"/>
  <c r="AA343" i="1"/>
  <c r="AA344" i="1"/>
  <c r="O333" i="1"/>
  <c r="O334" i="1"/>
  <c r="U309" i="1"/>
  <c r="U310" i="1"/>
  <c r="AA368" i="1"/>
  <c r="AA369" i="1"/>
  <c r="U324" i="1"/>
  <c r="U325" i="1"/>
  <c r="AA354" i="1"/>
  <c r="AA355" i="1"/>
  <c r="O243" i="1"/>
  <c r="AA365" i="1"/>
  <c r="AA321" i="1"/>
  <c r="AA295" i="1"/>
  <c r="AA304" i="1"/>
  <c r="AA305" i="1"/>
  <c r="U304" i="1"/>
  <c r="U305" i="1"/>
  <c r="AA277" i="1"/>
  <c r="AA347" i="1"/>
  <c r="AA348" i="1"/>
  <c r="AT366" i="1"/>
  <c r="U338" i="1"/>
  <c r="U339" i="1"/>
  <c r="AA323" i="1"/>
  <c r="AA324" i="1"/>
  <c r="U370" i="1"/>
  <c r="U371" i="1"/>
  <c r="AA358" i="1"/>
  <c r="U374" i="1"/>
  <c r="U375" i="1"/>
  <c r="AA306" i="1"/>
  <c r="AA307" i="1"/>
  <c r="U336" i="1"/>
  <c r="U236" i="1"/>
  <c r="U353" i="1"/>
  <c r="U354" i="1"/>
  <c r="U362" i="1"/>
  <c r="AA327" i="1"/>
  <c r="AA328" i="1"/>
  <c r="AA308" i="1"/>
  <c r="AA309" i="1"/>
  <c r="O338" i="1"/>
  <c r="O339" i="1"/>
  <c r="O304" i="1"/>
  <c r="O305" i="1"/>
  <c r="U332" i="1"/>
  <c r="U333" i="1"/>
  <c r="AA297" i="1"/>
  <c r="AA298" i="1"/>
  <c r="AA357" i="1"/>
  <c r="AA367" i="1"/>
  <c r="AA320" i="1"/>
  <c r="AA362" i="1"/>
  <c r="O218" i="1"/>
  <c r="AA35" i="1"/>
  <c r="AA296" i="1"/>
  <c r="AA350" i="1"/>
  <c r="AA300" i="1"/>
  <c r="AA334" i="1"/>
  <c r="AA294" i="1"/>
  <c r="AA293" i="1"/>
  <c r="AA338" i="1"/>
  <c r="AA342" i="1"/>
  <c r="AA9" i="1"/>
  <c r="AA380" i="1"/>
  <c r="U357" i="1"/>
  <c r="U214" i="1"/>
  <c r="U302" i="1"/>
  <c r="U35" i="1"/>
  <c r="U321" i="1"/>
  <c r="O110" i="1"/>
  <c r="U255" i="1"/>
  <c r="U308" i="1"/>
  <c r="U317" i="1"/>
  <c r="U299" i="1"/>
  <c r="U104" i="1"/>
  <c r="U137" i="1"/>
  <c r="U323" i="1"/>
  <c r="U59" i="1"/>
  <c r="U331" i="1"/>
  <c r="U247" i="1"/>
  <c r="U343" i="1"/>
  <c r="U94" i="1"/>
  <c r="U294" i="1"/>
  <c r="U239" i="1"/>
  <c r="U300" i="1"/>
  <c r="U100" i="1"/>
  <c r="U211" i="1"/>
  <c r="U350" i="1"/>
  <c r="U330" i="1"/>
  <c r="U212" i="1"/>
  <c r="U320" i="1"/>
  <c r="U51" i="1"/>
  <c r="U315" i="1"/>
  <c r="U254" i="1"/>
  <c r="U218" i="1"/>
  <c r="U223" i="1"/>
  <c r="U215" i="1"/>
  <c r="U314" i="1"/>
  <c r="U12" i="1"/>
  <c r="U56" i="1"/>
  <c r="U34" i="1"/>
  <c r="U113" i="1"/>
  <c r="U235" i="1"/>
  <c r="U297" i="1"/>
  <c r="U62" i="1"/>
  <c r="U242" i="1"/>
  <c r="U248" i="1"/>
  <c r="U29" i="1"/>
  <c r="AT43" i="1"/>
  <c r="O113" i="1"/>
  <c r="U9" i="1"/>
  <c r="O104" i="1"/>
  <c r="O357" i="1"/>
  <c r="O291" i="1"/>
  <c r="O98" i="1"/>
  <c r="O85" i="1"/>
  <c r="O336" i="1"/>
  <c r="O289" i="1"/>
  <c r="O57" i="1"/>
  <c r="O29" i="1"/>
  <c r="O280" i="1"/>
  <c r="O83" i="1"/>
  <c r="O255" i="1"/>
  <c r="O300" i="1"/>
  <c r="O59" i="1"/>
  <c r="O99" i="1"/>
  <c r="O35" i="1"/>
  <c r="O215" i="1"/>
  <c r="O51" i="1"/>
  <c r="O134" i="1"/>
  <c r="O34" i="1"/>
  <c r="O94" i="1"/>
  <c r="O314" i="1"/>
  <c r="O320" i="1"/>
  <c r="O245" i="1"/>
  <c r="O253" i="1"/>
  <c r="O213" i="1"/>
  <c r="O217" i="1"/>
  <c r="O250" i="1"/>
  <c r="O254" i="1"/>
  <c r="O182" i="1"/>
  <c r="O184" i="1"/>
  <c r="O330" i="1"/>
  <c r="O332" i="1"/>
  <c r="O324" i="1"/>
  <c r="O326" i="1"/>
  <c r="O228" i="1"/>
  <c r="O230" i="1"/>
  <c r="O306" i="1"/>
  <c r="O310" i="1"/>
  <c r="O288" i="1"/>
  <c r="O290" i="1"/>
  <c r="O351" i="1"/>
  <c r="O353" i="1"/>
  <c r="O263" i="1"/>
  <c r="O344" i="1"/>
  <c r="O346" i="1"/>
  <c r="O249" i="1"/>
  <c r="O251" i="1"/>
  <c r="O317" i="1"/>
  <c r="O319" i="1"/>
  <c r="O309" i="1"/>
  <c r="O311" i="1"/>
  <c r="O212" i="1"/>
  <c r="O214" i="1"/>
  <c r="O294" i="1"/>
  <c r="O296" i="1"/>
  <c r="O244" i="1"/>
  <c r="O236" i="1"/>
  <c r="O237" i="1"/>
  <c r="O349" i="1"/>
  <c r="O350" i="1"/>
  <c r="O342" i="1"/>
  <c r="O343" i="1"/>
  <c r="O247" i="1"/>
  <c r="O248" i="1"/>
  <c r="O307" i="1"/>
  <c r="O292" i="1"/>
  <c r="O293" i="1"/>
  <c r="O234" i="1"/>
  <c r="O235" i="1"/>
  <c r="O312" i="1"/>
  <c r="O313" i="1"/>
  <c r="O207" i="1"/>
  <c r="O315" i="1"/>
  <c r="O316" i="1"/>
  <c r="O211" i="1"/>
  <c r="O328" i="1"/>
  <c r="O329" i="1"/>
  <c r="O281" i="1"/>
  <c r="AT281" i="1" s="1"/>
  <c r="O240" i="1"/>
  <c r="O241" i="1"/>
  <c r="O246" i="1"/>
  <c r="O203" i="1"/>
  <c r="O226" i="1"/>
  <c r="O286" i="1"/>
  <c r="O287" i="1"/>
  <c r="E11" i="19"/>
  <c r="O323" i="1"/>
  <c r="O322" i="1"/>
  <c r="O242" i="1"/>
  <c r="O9" i="1"/>
  <c r="O143" i="1"/>
  <c r="AT143" i="1" s="1"/>
  <c r="G156" i="11"/>
  <c r="G233" i="11"/>
  <c r="G25" i="11"/>
  <c r="G111" i="11"/>
  <c r="G17" i="11"/>
  <c r="G181" i="11"/>
  <c r="G73" i="11"/>
  <c r="G94" i="11"/>
  <c r="G133" i="11"/>
  <c r="G215" i="11"/>
  <c r="G188" i="11"/>
  <c r="G34" i="11"/>
  <c r="G194" i="11"/>
  <c r="G125" i="11"/>
  <c r="G197" i="11"/>
  <c r="G228" i="11"/>
  <c r="G286" i="11"/>
  <c r="G207" i="11"/>
  <c r="G268" i="11"/>
  <c r="G22" i="11"/>
  <c r="G120" i="11"/>
  <c r="G267" i="11"/>
  <c r="G53" i="11"/>
  <c r="G79" i="11"/>
  <c r="G241" i="11"/>
  <c r="G110" i="11"/>
  <c r="G70" i="11"/>
  <c r="G231" i="11"/>
  <c r="G257" i="11"/>
  <c r="G177" i="11"/>
  <c r="G102" i="11"/>
  <c r="G273" i="11"/>
  <c r="G141" i="11"/>
  <c r="G71" i="11"/>
  <c r="G132" i="11"/>
  <c r="G269" i="11"/>
  <c r="G41" i="11"/>
  <c r="G67" i="11"/>
  <c r="G256" i="11"/>
  <c r="G261" i="11"/>
  <c r="G170" i="11"/>
  <c r="G101" i="11"/>
  <c r="G262" i="11"/>
  <c r="G183" i="11"/>
  <c r="G284" i="11"/>
  <c r="G128" i="11"/>
  <c r="G56" i="11"/>
  <c r="G18" i="11"/>
  <c r="G38" i="11"/>
  <c r="G68" i="11"/>
  <c r="G265" i="11"/>
  <c r="G253" i="11"/>
  <c r="G66" i="11"/>
  <c r="G180" i="11"/>
  <c r="G162" i="11"/>
  <c r="G93" i="11"/>
  <c r="G151" i="11"/>
  <c r="G118" i="11"/>
  <c r="G254" i="11"/>
  <c r="G175" i="11"/>
  <c r="G217" i="11"/>
  <c r="G159" i="11"/>
  <c r="G108" i="11"/>
  <c r="G235" i="11"/>
  <c r="G21" i="11"/>
  <c r="AG194" i="1" s="1"/>
  <c r="G47" i="11"/>
  <c r="G126" i="11"/>
  <c r="G24" i="11"/>
  <c r="G278" i="11"/>
  <c r="G199" i="11"/>
  <c r="G204" i="11"/>
  <c r="G86" i="11"/>
  <c r="G16" i="11"/>
  <c r="G291" i="11"/>
  <c r="G109" i="11"/>
  <c r="G39" i="11"/>
  <c r="G88" i="11"/>
  <c r="G287" i="11"/>
  <c r="G244" i="11"/>
  <c r="G35" i="11"/>
  <c r="G50" i="11"/>
  <c r="G95" i="11"/>
  <c r="G297" i="11"/>
  <c r="G69" i="11"/>
  <c r="G230" i="11"/>
  <c r="G264" i="11"/>
  <c r="G155" i="11"/>
  <c r="G192" i="11"/>
  <c r="G130" i="11"/>
  <c r="G226" i="11"/>
  <c r="G85" i="11"/>
  <c r="G119" i="11"/>
  <c r="G147" i="11"/>
  <c r="G212" i="11"/>
  <c r="G246" i="11"/>
  <c r="G58" i="11"/>
  <c r="G259" i="11"/>
  <c r="G76" i="11"/>
  <c r="G193" i="11"/>
  <c r="G252" i="11"/>
  <c r="G80" i="11"/>
  <c r="G54" i="11"/>
  <c r="G283" i="11"/>
  <c r="G37" i="11"/>
  <c r="G198" i="11"/>
  <c r="G213" i="11"/>
  <c r="G123" i="11"/>
  <c r="G72" i="11"/>
  <c r="G44" i="11"/>
  <c r="AG58" i="1" s="1"/>
  <c r="G157" i="11"/>
  <c r="G299" i="11"/>
  <c r="G103" i="11"/>
  <c r="G32" i="11"/>
  <c r="G74" i="11"/>
  <c r="G203" i="11"/>
  <c r="G196" i="11"/>
  <c r="G260" i="11"/>
  <c r="G77" i="11"/>
  <c r="G29" i="11"/>
  <c r="G190" i="11"/>
  <c r="G136" i="11"/>
  <c r="G161" i="11"/>
  <c r="G98" i="11"/>
  <c r="G139" i="11"/>
  <c r="G227" i="11"/>
  <c r="G63" i="11"/>
  <c r="G300" i="11"/>
  <c r="G122" i="11"/>
  <c r="G292" i="11"/>
  <c r="G129" i="11"/>
  <c r="G91" i="11"/>
  <c r="G134" i="11"/>
  <c r="G248" i="11"/>
  <c r="G280" i="11"/>
  <c r="G148" i="11"/>
  <c r="G263" i="11"/>
  <c r="G178" i="11"/>
  <c r="G174" i="11"/>
  <c r="G99" i="11"/>
  <c r="G202" i="11"/>
  <c r="G294" i="11"/>
  <c r="G142" i="11"/>
  <c r="G289" i="11"/>
  <c r="G222" i="11"/>
  <c r="G282" i="11"/>
  <c r="G40" i="11"/>
  <c r="G229" i="11"/>
  <c r="G42" i="11"/>
  <c r="G275" i="11"/>
  <c r="G176" i="11"/>
  <c r="G115" i="11"/>
  <c r="G250" i="11"/>
  <c r="G272" i="11"/>
  <c r="G214" i="11"/>
  <c r="G138" i="11"/>
  <c r="G45" i="11"/>
  <c r="AG67" i="1" s="1"/>
  <c r="G223" i="11"/>
  <c r="G201" i="11"/>
  <c r="G251" i="11"/>
  <c r="G166" i="11"/>
  <c r="G114" i="11"/>
  <c r="G225" i="11"/>
  <c r="G84" i="11"/>
  <c r="G83" i="11"/>
  <c r="G218" i="11"/>
  <c r="G160" i="11"/>
  <c r="G185" i="11"/>
  <c r="G113" i="11"/>
  <c r="G107" i="11"/>
  <c r="G274" i="11"/>
  <c r="G195" i="11"/>
  <c r="G13" i="11"/>
  <c r="AG207" i="1" s="1"/>
  <c r="G104" i="11"/>
  <c r="G270" i="11"/>
  <c r="G191" i="11"/>
  <c r="G216" i="11"/>
  <c r="G150" i="11"/>
  <c r="G36" i="11"/>
  <c r="G298" i="11"/>
  <c r="G219" i="11"/>
  <c r="G236" i="11"/>
  <c r="G293" i="11"/>
  <c r="G97" i="11"/>
  <c r="G59" i="11"/>
  <c r="AG50" i="1" s="1"/>
  <c r="G28" i="11"/>
  <c r="G48" i="11"/>
  <c r="G239" i="11"/>
  <c r="G240" i="11"/>
  <c r="G61" i="11"/>
  <c r="G200" i="11"/>
  <c r="G15" i="11"/>
  <c r="AG197" i="1" s="1"/>
  <c r="G167" i="11"/>
  <c r="G255" i="11"/>
  <c r="G87" i="11"/>
  <c r="G153" i="11"/>
  <c r="G171" i="11"/>
  <c r="G82" i="11"/>
  <c r="G145" i="11"/>
  <c r="G106" i="11"/>
  <c r="G208" i="11"/>
  <c r="G173" i="11"/>
  <c r="G243" i="11"/>
  <c r="G55" i="11"/>
  <c r="G158" i="11"/>
  <c r="G121" i="11"/>
  <c r="G189" i="11"/>
  <c r="G245" i="11"/>
  <c r="G220" i="11"/>
  <c r="G221" i="11"/>
  <c r="G182" i="11"/>
  <c r="G52" i="11"/>
  <c r="G290" i="11"/>
  <c r="G211" i="11"/>
  <c r="G276" i="11"/>
  <c r="G23" i="11"/>
  <c r="G62" i="11"/>
  <c r="G285" i="11"/>
  <c r="G89" i="11"/>
  <c r="G51" i="11"/>
  <c r="G92" i="11"/>
  <c r="G186" i="11"/>
  <c r="G149" i="11"/>
  <c r="G184" i="11"/>
  <c r="G169" i="11"/>
  <c r="G112" i="11"/>
  <c r="G31" i="11"/>
  <c r="G277" i="11"/>
  <c r="G81" i="11"/>
  <c r="G75" i="11"/>
  <c r="G224" i="11"/>
  <c r="G242" i="11"/>
  <c r="G163" i="11"/>
  <c r="G249" i="11"/>
  <c r="G146" i="11"/>
  <c r="G238" i="11"/>
  <c r="G137" i="11"/>
  <c r="G165" i="11"/>
  <c r="G64" i="11"/>
  <c r="G164" i="11"/>
  <c r="G266" i="11"/>
  <c r="G187" i="11"/>
  <c r="G127" i="11"/>
  <c r="G279" i="11"/>
  <c r="G65" i="11"/>
  <c r="G27" i="11"/>
  <c r="G144" i="11"/>
  <c r="G90" i="11"/>
  <c r="G140" i="11"/>
  <c r="G119" i="3"/>
  <c r="G16" i="3"/>
  <c r="O21" i="1" s="1"/>
  <c r="AT21" i="1" s="1"/>
  <c r="G87" i="3"/>
  <c r="G209" i="3"/>
  <c r="G104" i="3"/>
  <c r="G161" i="3"/>
  <c r="G260" i="3"/>
  <c r="G298" i="3"/>
  <c r="G184" i="3"/>
  <c r="G138" i="3"/>
  <c r="G183" i="3"/>
  <c r="G263" i="3"/>
  <c r="G103" i="3"/>
  <c r="G254" i="3"/>
  <c r="G181" i="3"/>
  <c r="G15" i="3"/>
  <c r="G201" i="3"/>
  <c r="G244" i="3"/>
  <c r="G204" i="3"/>
  <c r="G203" i="3"/>
  <c r="G109" i="3"/>
  <c r="G230" i="3"/>
  <c r="G178" i="3"/>
  <c r="G94" i="3"/>
  <c r="G19" i="3"/>
  <c r="G131" i="3"/>
  <c r="G37" i="3"/>
  <c r="O120" i="1" s="1"/>
  <c r="G258" i="3"/>
  <c r="G140" i="3"/>
  <c r="G187" i="3"/>
  <c r="G175" i="3"/>
  <c r="G70" i="3"/>
  <c r="G57" i="3"/>
  <c r="G269" i="3"/>
  <c r="G51" i="3"/>
  <c r="G216" i="3"/>
  <c r="G63" i="3"/>
  <c r="G222" i="3"/>
  <c r="G20" i="11"/>
  <c r="G152" i="11"/>
  <c r="G12" i="11"/>
  <c r="G11" i="11"/>
  <c r="G14" i="11"/>
  <c r="AG103" i="1" s="1"/>
  <c r="G26" i="11"/>
  <c r="G168" i="3"/>
  <c r="G177" i="3"/>
  <c r="G206" i="3"/>
  <c r="G13" i="3"/>
  <c r="O227" i="1" s="1"/>
  <c r="G99" i="3"/>
  <c r="G297" i="3"/>
  <c r="G197" i="3"/>
  <c r="G11" i="3"/>
  <c r="G249" i="3"/>
  <c r="G233" i="3"/>
  <c r="G219" i="3"/>
  <c r="G162" i="3"/>
  <c r="G159" i="3"/>
  <c r="G253" i="3"/>
  <c r="G275" i="3"/>
  <c r="G221" i="3"/>
  <c r="G76" i="3"/>
  <c r="G256" i="3"/>
  <c r="G89" i="3"/>
  <c r="G182" i="3"/>
  <c r="G108" i="3"/>
  <c r="G284" i="3"/>
  <c r="G34" i="3"/>
  <c r="G295" i="3"/>
  <c r="G110" i="3"/>
  <c r="G36" i="3"/>
  <c r="O279" i="1" s="1"/>
  <c r="G240" i="3"/>
  <c r="G208" i="3"/>
  <c r="G171" i="3"/>
  <c r="G72" i="3"/>
  <c r="G199" i="3"/>
  <c r="G293" i="3"/>
  <c r="G28" i="3"/>
  <c r="O61" i="1" s="1"/>
  <c r="G179" i="3"/>
  <c r="G252" i="3"/>
  <c r="G107" i="3"/>
  <c r="G66" i="3"/>
  <c r="G113" i="3"/>
  <c r="G142" i="3"/>
  <c r="G236" i="3"/>
  <c r="G35" i="3"/>
  <c r="G169" i="3"/>
  <c r="G69" i="3"/>
  <c r="G282" i="3"/>
  <c r="G247" i="3"/>
  <c r="G41" i="3"/>
  <c r="O103" i="1" s="1"/>
  <c r="G91" i="3"/>
  <c r="G82" i="3"/>
  <c r="G154" i="3"/>
  <c r="G95" i="3"/>
  <c r="G189" i="3"/>
  <c r="G211" i="3"/>
  <c r="G243" i="3"/>
  <c r="G268" i="3"/>
  <c r="G232" i="3"/>
  <c r="G25" i="3"/>
  <c r="O118" i="1" s="1"/>
  <c r="G118" i="3"/>
  <c r="G44" i="3"/>
  <c r="G146" i="3"/>
  <c r="G90" i="3"/>
  <c r="G207" i="3"/>
  <c r="G46" i="3"/>
  <c r="G196" i="3"/>
  <c r="G26" i="3"/>
  <c r="O222" i="1" s="1"/>
  <c r="G130" i="3"/>
  <c r="G210" i="3"/>
  <c r="G58" i="3"/>
  <c r="G135" i="3"/>
  <c r="G229" i="3"/>
  <c r="G300" i="3"/>
  <c r="G160" i="3"/>
  <c r="G280" i="3"/>
  <c r="G235" i="3"/>
  <c r="G43" i="3"/>
  <c r="O186" i="1" s="1"/>
  <c r="G96" i="3"/>
  <c r="G49" i="3"/>
  <c r="O308" i="1" s="1"/>
  <c r="G78" i="3"/>
  <c r="G132" i="3"/>
  <c r="G274" i="3"/>
  <c r="G105" i="3"/>
  <c r="G124" i="3"/>
  <c r="G257" i="3"/>
  <c r="G214" i="3"/>
  <c r="G167" i="3"/>
  <c r="G114" i="3"/>
  <c r="G289" i="3"/>
  <c r="G31" i="3"/>
  <c r="O30" i="1" s="1"/>
  <c r="G125" i="3"/>
  <c r="G147" i="3"/>
  <c r="G98" i="3"/>
  <c r="G215" i="3"/>
  <c r="G54" i="3"/>
  <c r="O73" i="1" s="1"/>
  <c r="AT73" i="1" s="1"/>
  <c r="G212" i="3"/>
  <c r="G248" i="3"/>
  <c r="G152" i="3"/>
  <c r="G143" i="3"/>
  <c r="G237" i="3"/>
  <c r="G259" i="3"/>
  <c r="G193" i="3"/>
  <c r="G250" i="3"/>
  <c r="G50" i="3"/>
  <c r="O144" i="1" s="1"/>
  <c r="G120" i="3"/>
  <c r="G71" i="3"/>
  <c r="G165" i="3"/>
  <c r="G180" i="3"/>
  <c r="G88" i="3"/>
  <c r="G128" i="3"/>
  <c r="G170" i="3"/>
  <c r="G239" i="3"/>
  <c r="G14" i="3"/>
  <c r="O105" i="1" s="1"/>
  <c r="G68" i="3"/>
  <c r="G144" i="3"/>
  <c r="G231" i="3"/>
  <c r="G60" i="3"/>
  <c r="G127" i="3"/>
  <c r="G213" i="3"/>
  <c r="G198" i="3"/>
  <c r="G20" i="3"/>
  <c r="G112" i="3"/>
  <c r="G225" i="3"/>
  <c r="G287" i="3"/>
  <c r="G61" i="3"/>
  <c r="G83" i="3"/>
  <c r="G266" i="3"/>
  <c r="G122" i="3"/>
  <c r="G151" i="3"/>
  <c r="G245" i="3"/>
  <c r="G267" i="3"/>
  <c r="G65" i="3"/>
  <c r="G48" i="3"/>
  <c r="G273" i="3"/>
  <c r="G79" i="3"/>
  <c r="G173" i="3"/>
  <c r="G195" i="3"/>
  <c r="G191" i="3"/>
  <c r="G185" i="3"/>
  <c r="G272" i="3"/>
  <c r="G265" i="3"/>
  <c r="G294" i="3"/>
  <c r="G101" i="3"/>
  <c r="G251" i="3"/>
  <c r="G129" i="3"/>
  <c r="G121" i="3"/>
  <c r="G242" i="3"/>
  <c r="G218" i="3"/>
  <c r="G111" i="3"/>
  <c r="G205" i="3"/>
  <c r="G291" i="3"/>
  <c r="G64" i="3"/>
  <c r="G39" i="3"/>
  <c r="O62" i="1" s="1"/>
  <c r="G283" i="3"/>
  <c r="G285" i="3"/>
  <c r="G299" i="3"/>
  <c r="G261" i="3"/>
  <c r="G264" i="3"/>
  <c r="G40" i="3"/>
  <c r="O14" i="1" s="1"/>
  <c r="G97" i="3"/>
  <c r="G190" i="3"/>
  <c r="G116" i="3"/>
  <c r="G55" i="3"/>
  <c r="O95" i="1" s="1"/>
  <c r="G80" i="3"/>
  <c r="G281" i="3"/>
  <c r="G23" i="3"/>
  <c r="G117" i="3"/>
  <c r="G139" i="3"/>
  <c r="G30" i="3"/>
  <c r="G106" i="3"/>
  <c r="G145" i="3"/>
  <c r="G255" i="3"/>
  <c r="G45" i="3"/>
  <c r="G67" i="3"/>
  <c r="G93" i="3"/>
  <c r="G278" i="3"/>
  <c r="G42" i="3"/>
  <c r="G137" i="3"/>
  <c r="G166" i="3"/>
  <c r="G292" i="3"/>
  <c r="G123" i="3"/>
  <c r="G158" i="3"/>
  <c r="G150" i="3"/>
  <c r="G176" i="3"/>
  <c r="G24" i="3"/>
  <c r="O181" i="1" s="1"/>
  <c r="G47" i="3"/>
  <c r="G141" i="3"/>
  <c r="G227" i="3"/>
  <c r="G226" i="3"/>
  <c r="G262" i="3"/>
  <c r="G155" i="3"/>
  <c r="G164" i="3"/>
  <c r="G18" i="3"/>
  <c r="O352" i="1" s="1"/>
  <c r="G133" i="3"/>
  <c r="G56" i="3"/>
  <c r="G288" i="3"/>
  <c r="G33" i="3"/>
  <c r="O252" i="1" s="1"/>
  <c r="G126" i="3"/>
  <c r="G52" i="3"/>
  <c r="O210" i="1" s="1"/>
  <c r="G194" i="3"/>
  <c r="G86" i="3"/>
  <c r="G234" i="3"/>
  <c r="G217" i="3"/>
  <c r="G271" i="3"/>
  <c r="G53" i="3"/>
  <c r="G75" i="3"/>
  <c r="G29" i="3"/>
  <c r="O423" i="1" s="1"/>
  <c r="G224" i="3"/>
  <c r="G81" i="3"/>
  <c r="G238" i="3"/>
  <c r="G172" i="3"/>
  <c r="G148" i="3"/>
  <c r="G22" i="3"/>
  <c r="O209" i="1" s="1"/>
  <c r="G290" i="3"/>
  <c r="G73" i="3"/>
  <c r="G102" i="3"/>
  <c r="G156" i="3"/>
  <c r="G59" i="3"/>
  <c r="G157" i="3"/>
  <c r="G277" i="3"/>
  <c r="G200" i="3"/>
  <c r="G241" i="3"/>
  <c r="G270" i="3"/>
  <c r="G77" i="3"/>
  <c r="G163" i="3"/>
  <c r="G186" i="3"/>
  <c r="G134" i="3"/>
  <c r="G27" i="3"/>
  <c r="G296" i="3"/>
  <c r="G74" i="3"/>
  <c r="G220" i="3"/>
  <c r="G10" i="3"/>
  <c r="G32" i="3"/>
  <c r="O223" i="1" s="1"/>
  <c r="G223" i="3"/>
  <c r="G62" i="3"/>
  <c r="G228" i="3"/>
  <c r="G286" i="3"/>
  <c r="G85" i="3"/>
  <c r="G202" i="3"/>
  <c r="G153" i="3"/>
  <c r="G246" i="3"/>
  <c r="G188" i="3"/>
  <c r="G84" i="3"/>
  <c r="G136" i="3"/>
  <c r="G17" i="3"/>
  <c r="O269" i="1" s="1"/>
  <c r="AT269" i="1" s="1"/>
  <c r="G174" i="3"/>
  <c r="G100" i="3"/>
  <c r="G115" i="3"/>
  <c r="G149" i="3"/>
  <c r="G192" i="3"/>
  <c r="G279" i="3"/>
  <c r="G38" i="3"/>
  <c r="O197" i="1" s="1"/>
  <c r="G92" i="3"/>
  <c r="G276" i="3"/>
  <c r="G21" i="3"/>
  <c r="O427" i="1" s="1"/>
  <c r="G12" i="3"/>
  <c r="O12" i="1"/>
  <c r="O10" i="1"/>
  <c r="AA55" i="19"/>
  <c r="O53" i="19"/>
  <c r="AA54" i="19"/>
  <c r="O55" i="19"/>
  <c r="X54" i="19"/>
  <c r="C53" i="19"/>
  <c r="C55" i="19"/>
  <c r="X53" i="19"/>
  <c r="F53" i="19"/>
  <c r="R54" i="19"/>
  <c r="AD55" i="19"/>
  <c r="U53" i="19"/>
  <c r="U55" i="19"/>
  <c r="C54" i="19"/>
  <c r="O54" i="19"/>
  <c r="R53" i="19"/>
  <c r="U54" i="19"/>
  <c r="I53" i="19"/>
  <c r="I54" i="19"/>
  <c r="AA53" i="19"/>
  <c r="F55" i="19"/>
  <c r="F54" i="19"/>
  <c r="X55" i="19"/>
  <c r="L55" i="19"/>
  <c r="AD54" i="19"/>
  <c r="L53" i="19"/>
  <c r="AD53" i="19"/>
  <c r="R55" i="19"/>
  <c r="I55" i="19"/>
  <c r="L54" i="19"/>
  <c r="AC41" i="19"/>
  <c r="W40" i="19"/>
  <c r="Z41" i="19"/>
  <c r="N39" i="19"/>
  <c r="K41" i="19"/>
  <c r="K39" i="19"/>
  <c r="K40" i="19"/>
  <c r="H40" i="19"/>
  <c r="E41" i="19"/>
  <c r="Z39" i="19"/>
  <c r="T41" i="19"/>
  <c r="Q39" i="19"/>
  <c r="N40" i="19"/>
  <c r="E39" i="19"/>
  <c r="T39" i="19"/>
  <c r="H39" i="19"/>
  <c r="AC40" i="19"/>
  <c r="T40" i="19"/>
  <c r="Q41" i="19"/>
  <c r="Q40" i="19"/>
  <c r="E40" i="19"/>
  <c r="H41" i="19"/>
  <c r="W41" i="19"/>
  <c r="W39" i="19"/>
  <c r="N41" i="19"/>
  <c r="AC39" i="19"/>
  <c r="Z40" i="19"/>
  <c r="AD39" i="19"/>
  <c r="AA39" i="19"/>
  <c r="AA40" i="19"/>
  <c r="F40" i="19"/>
  <c r="F41" i="19"/>
  <c r="I39" i="19"/>
  <c r="U40" i="19"/>
  <c r="AA41" i="19"/>
  <c r="C41" i="19"/>
  <c r="R39" i="19"/>
  <c r="O39" i="19"/>
  <c r="O40" i="19"/>
  <c r="L40" i="19"/>
  <c r="X41" i="19"/>
  <c r="I41" i="19"/>
  <c r="L41" i="19"/>
  <c r="U41" i="19"/>
  <c r="X39" i="19"/>
  <c r="O41" i="19"/>
  <c r="AD40" i="19"/>
  <c r="AD41" i="19"/>
  <c r="U39" i="19"/>
  <c r="R41" i="19"/>
  <c r="X40" i="19"/>
  <c r="F39" i="19"/>
  <c r="C39" i="19"/>
  <c r="C40" i="19"/>
  <c r="I40" i="19"/>
  <c r="L39" i="19"/>
  <c r="R40" i="19"/>
  <c r="AC68" i="19"/>
  <c r="K67" i="19"/>
  <c r="K68" i="19"/>
  <c r="AC67" i="19"/>
  <c r="E67" i="19"/>
  <c r="H69" i="19"/>
  <c r="T68" i="19"/>
  <c r="N68" i="19"/>
  <c r="N69" i="19"/>
  <c r="E68" i="19"/>
  <c r="T69" i="19"/>
  <c r="E69" i="19"/>
  <c r="W69" i="19"/>
  <c r="Q69" i="19"/>
  <c r="T67" i="19"/>
  <c r="Q67" i="19"/>
  <c r="W67" i="19"/>
  <c r="W68" i="19"/>
  <c r="H68" i="19"/>
  <c r="N67" i="19"/>
  <c r="H67" i="19"/>
  <c r="Z68" i="19"/>
  <c r="Z69" i="19"/>
  <c r="K69" i="19"/>
  <c r="Q68" i="19"/>
  <c r="AC69" i="19"/>
  <c r="Z67" i="19"/>
  <c r="B39" i="19"/>
  <c r="B41" i="19"/>
  <c r="B40" i="19"/>
  <c r="B12" i="19"/>
  <c r="AD68" i="19"/>
  <c r="O69" i="19"/>
  <c r="AD67" i="19"/>
  <c r="U69" i="19"/>
  <c r="AA67" i="19"/>
  <c r="X68" i="19"/>
  <c r="F67" i="19"/>
  <c r="O68" i="19"/>
  <c r="AD69" i="19"/>
  <c r="U67" i="19"/>
  <c r="AA68" i="19"/>
  <c r="R69" i="19"/>
  <c r="C69" i="19"/>
  <c r="O67" i="19"/>
  <c r="L68" i="19"/>
  <c r="X67" i="19"/>
  <c r="C68" i="19"/>
  <c r="AA69" i="19"/>
  <c r="I68" i="19"/>
  <c r="C67" i="19"/>
  <c r="F69" i="19"/>
  <c r="I69" i="19"/>
  <c r="U68" i="19"/>
  <c r="X69" i="19"/>
  <c r="R68" i="19"/>
  <c r="L69" i="19"/>
  <c r="F68" i="19"/>
  <c r="R67" i="19"/>
  <c r="I67" i="19"/>
  <c r="L67" i="19"/>
  <c r="I11" i="19"/>
  <c r="B67" i="19"/>
  <c r="B69" i="19"/>
  <c r="B68" i="19"/>
  <c r="Z27" i="19"/>
  <c r="H27" i="19"/>
  <c r="Q27" i="19"/>
  <c r="Q25" i="19"/>
  <c r="N25" i="19"/>
  <c r="H25" i="19"/>
  <c r="K26" i="19"/>
  <c r="N26" i="19"/>
  <c r="Q26" i="19"/>
  <c r="E26" i="19"/>
  <c r="E27" i="19"/>
  <c r="H26" i="19"/>
  <c r="K25" i="19"/>
  <c r="T27" i="19"/>
  <c r="N27" i="19"/>
  <c r="E25" i="19"/>
  <c r="AC25" i="19"/>
  <c r="W25" i="19"/>
  <c r="W27" i="19"/>
  <c r="Z26" i="19"/>
  <c r="T26" i="19"/>
  <c r="Z25" i="19"/>
  <c r="T25" i="19"/>
  <c r="K27" i="19"/>
  <c r="AC26" i="19"/>
  <c r="W26" i="19"/>
  <c r="AC27" i="19"/>
  <c r="B54" i="19"/>
  <c r="B53" i="19"/>
  <c r="B55" i="19"/>
  <c r="AD27" i="19"/>
  <c r="I25" i="19"/>
  <c r="F25" i="19"/>
  <c r="R26" i="19"/>
  <c r="AA26" i="19"/>
  <c r="I27" i="19"/>
  <c r="L26" i="19"/>
  <c r="I26" i="19"/>
  <c r="U27" i="19"/>
  <c r="C26" i="19"/>
  <c r="X27" i="19"/>
  <c r="R27" i="19"/>
  <c r="O27" i="19"/>
  <c r="L27" i="19"/>
  <c r="AA25" i="19"/>
  <c r="X25" i="19"/>
  <c r="U25" i="19"/>
  <c r="R25" i="19"/>
  <c r="AD26" i="19"/>
  <c r="F27" i="19"/>
  <c r="AA27" i="19"/>
  <c r="F26" i="19"/>
  <c r="O26" i="19"/>
  <c r="C27" i="19"/>
  <c r="O25" i="19"/>
  <c r="X26" i="19"/>
  <c r="U26" i="19"/>
  <c r="C25" i="19"/>
  <c r="L25" i="19"/>
  <c r="AD25" i="19"/>
  <c r="Z55" i="19"/>
  <c r="H55" i="19"/>
  <c r="Z54" i="19"/>
  <c r="N54" i="19"/>
  <c r="N55" i="19"/>
  <c r="T53" i="19"/>
  <c r="E53" i="19"/>
  <c r="H54" i="19"/>
  <c r="N53" i="19"/>
  <c r="AC55" i="19"/>
  <c r="E54" i="19"/>
  <c r="T54" i="19"/>
  <c r="W55" i="19"/>
  <c r="Q54" i="19"/>
  <c r="AC54" i="19"/>
  <c r="Q55" i="19"/>
  <c r="Q53" i="19"/>
  <c r="T55" i="19"/>
  <c r="E55" i="19"/>
  <c r="H53" i="19"/>
  <c r="K55" i="19"/>
  <c r="Z53" i="19"/>
  <c r="K53" i="19"/>
  <c r="K54" i="19"/>
  <c r="AC53" i="19"/>
  <c r="W53" i="19"/>
  <c r="W54" i="19"/>
  <c r="B27" i="19"/>
  <c r="B26" i="19"/>
  <c r="B25" i="19"/>
  <c r="Z12" i="19"/>
  <c r="Q13" i="19"/>
  <c r="K11" i="19"/>
  <c r="Z11" i="19"/>
  <c r="Q12" i="19"/>
  <c r="H13" i="19"/>
  <c r="W13" i="19"/>
  <c r="Q11" i="19"/>
  <c r="H12" i="19"/>
  <c r="K13" i="19"/>
  <c r="W12" i="19"/>
  <c r="N13" i="19"/>
  <c r="H11" i="19"/>
  <c r="AC11" i="19"/>
  <c r="AC13" i="19"/>
  <c r="W11" i="19"/>
  <c r="N12" i="19"/>
  <c r="E13" i="19"/>
  <c r="AC12" i="19"/>
  <c r="T13" i="19"/>
  <c r="N11" i="19"/>
  <c r="E12" i="19"/>
  <c r="T12" i="19"/>
  <c r="Z13" i="19"/>
  <c r="T11" i="19"/>
  <c r="K12" i="19"/>
  <c r="B13" i="19"/>
  <c r="O13" i="19"/>
  <c r="X11" i="19"/>
  <c r="C11" i="19"/>
  <c r="F12" i="19"/>
  <c r="C13" i="19"/>
  <c r="AA13" i="19"/>
  <c r="R12" i="19"/>
  <c r="AD13" i="19"/>
  <c r="R11" i="19"/>
  <c r="AA12" i="19"/>
  <c r="O12" i="19"/>
  <c r="R13" i="19"/>
  <c r="AD12" i="19"/>
  <c r="AD11" i="19"/>
  <c r="X12" i="19"/>
  <c r="I13" i="19"/>
  <c r="X13" i="19"/>
  <c r="L13" i="19"/>
  <c r="C12" i="19"/>
  <c r="U13" i="19"/>
  <c r="L12" i="19"/>
  <c r="AA11" i="19"/>
  <c r="I12" i="19"/>
  <c r="O11" i="19"/>
  <c r="L11" i="19"/>
  <c r="F11" i="19"/>
  <c r="U12" i="19"/>
  <c r="F13" i="19"/>
  <c r="U11" i="19"/>
  <c r="G175" i="12"/>
  <c r="G160" i="12"/>
  <c r="G268" i="12"/>
  <c r="G65" i="12"/>
  <c r="G203" i="12"/>
  <c r="G216" i="12"/>
  <c r="G101" i="12"/>
  <c r="G121" i="12"/>
  <c r="G182" i="12"/>
  <c r="G135" i="12"/>
  <c r="G16" i="12"/>
  <c r="G188" i="12"/>
  <c r="G106" i="12"/>
  <c r="G138" i="12"/>
  <c r="G67" i="12"/>
  <c r="G213" i="12"/>
  <c r="G297" i="12"/>
  <c r="G282" i="12"/>
  <c r="G255" i="12"/>
  <c r="G256" i="12"/>
  <c r="G141" i="12"/>
  <c r="G289" i="12"/>
  <c r="G62" i="12"/>
  <c r="G84" i="12"/>
  <c r="G155" i="12"/>
  <c r="G56" i="12"/>
  <c r="G228" i="12"/>
  <c r="G25" i="12"/>
  <c r="G178" i="12"/>
  <c r="G183" i="12"/>
  <c r="G112" i="12"/>
  <c r="G284" i="12"/>
  <c r="G81" i="12"/>
  <c r="G117" i="12"/>
  <c r="G147" i="12"/>
  <c r="G104" i="12"/>
  <c r="G143" i="12"/>
  <c r="G96" i="12"/>
  <c r="G204" i="12"/>
  <c r="G110" i="12"/>
  <c r="G171" i="12"/>
  <c r="G152" i="12"/>
  <c r="G37" i="12"/>
  <c r="G57" i="12"/>
  <c r="G298" i="12"/>
  <c r="G103" i="12"/>
  <c r="G246" i="12"/>
  <c r="G124" i="12"/>
  <c r="G18" i="12"/>
  <c r="G291" i="12"/>
  <c r="G35" i="12"/>
  <c r="G149" i="12"/>
  <c r="G233" i="12"/>
  <c r="G166" i="12"/>
  <c r="G223" i="12"/>
  <c r="G192" i="12"/>
  <c r="G77" i="12"/>
  <c r="G225" i="12"/>
  <c r="G146" i="12"/>
  <c r="G137" i="12"/>
  <c r="G123" i="12"/>
  <c r="G286" i="12"/>
  <c r="G164" i="12"/>
  <c r="G174" i="12"/>
  <c r="G276" i="12"/>
  <c r="G151" i="12"/>
  <c r="G48" i="12"/>
  <c r="G220" i="12"/>
  <c r="G17" i="12"/>
  <c r="G212" i="12"/>
  <c r="G115" i="12"/>
  <c r="G40" i="12"/>
  <c r="G111" i="12"/>
  <c r="G32" i="12"/>
  <c r="G140" i="12"/>
  <c r="G122" i="12"/>
  <c r="G139" i="12"/>
  <c r="G88" i="12"/>
  <c r="G260" i="12"/>
  <c r="G290" i="12"/>
  <c r="G94" i="12"/>
  <c r="G71" i="12"/>
  <c r="G285" i="12"/>
  <c r="G60" i="12"/>
  <c r="G274" i="12"/>
  <c r="G259" i="12"/>
  <c r="G264" i="12"/>
  <c r="G85" i="12"/>
  <c r="G169" i="12"/>
  <c r="G242" i="12"/>
  <c r="G191" i="12"/>
  <c r="G128" i="12"/>
  <c r="G13" i="12"/>
  <c r="G161" i="12"/>
  <c r="G210" i="12"/>
  <c r="G66" i="12"/>
  <c r="G91" i="12"/>
  <c r="G222" i="12"/>
  <c r="G100" i="12"/>
  <c r="G218" i="12"/>
  <c r="G20" i="12"/>
  <c r="G119" i="12"/>
  <c r="G278" i="12"/>
  <c r="G156" i="12"/>
  <c r="G154" i="12"/>
  <c r="G265" i="12"/>
  <c r="G83" i="12"/>
  <c r="G270" i="12"/>
  <c r="G79" i="12"/>
  <c r="G262" i="12"/>
  <c r="G76" i="12"/>
  <c r="G34" i="12"/>
  <c r="G107" i="12"/>
  <c r="G24" i="12"/>
  <c r="G196" i="12"/>
  <c r="G90" i="12"/>
  <c r="G295" i="12"/>
  <c r="G39" i="12"/>
  <c r="G221" i="12"/>
  <c r="G241" i="12"/>
  <c r="G78" i="12"/>
  <c r="G227" i="12"/>
  <c r="G200" i="12"/>
  <c r="G21" i="12"/>
  <c r="G105" i="12"/>
  <c r="G58" i="12"/>
  <c r="G159" i="12"/>
  <c r="G64" i="12"/>
  <c r="G300" i="12"/>
  <c r="G97" i="12"/>
  <c r="G118" i="12"/>
  <c r="G142" i="12"/>
  <c r="G59" i="12"/>
  <c r="G261" i="12"/>
  <c r="G36" i="12"/>
  <c r="G42" i="12"/>
  <c r="G73" i="12"/>
  <c r="G87" i="12"/>
  <c r="G214" i="12"/>
  <c r="G92" i="12"/>
  <c r="G86" i="12"/>
  <c r="G54" i="12"/>
  <c r="G51" i="12"/>
  <c r="G245" i="12"/>
  <c r="G47" i="12"/>
  <c r="G12" i="12"/>
  <c r="G75" i="12"/>
  <c r="G254" i="12"/>
  <c r="G132" i="12"/>
  <c r="G194" i="12"/>
  <c r="G263" i="12"/>
  <c r="G272" i="12"/>
  <c r="G157" i="12"/>
  <c r="G177" i="12"/>
  <c r="G162" i="12"/>
  <c r="G195" i="12"/>
  <c r="G136" i="12"/>
  <c r="G244" i="12"/>
  <c r="G41" i="12"/>
  <c r="G234" i="12"/>
  <c r="G127" i="12"/>
  <c r="G294" i="12"/>
  <c r="G236" i="12"/>
  <c r="G33" i="12"/>
  <c r="G202" i="12"/>
  <c r="G283" i="12"/>
  <c r="G27" i="12"/>
  <c r="G197" i="12"/>
  <c r="G281" i="12"/>
  <c r="G186" i="12"/>
  <c r="G170" i="12"/>
  <c r="G55" i="12"/>
  <c r="G253" i="12"/>
  <c r="G28" i="12"/>
  <c r="G190" i="12"/>
  <c r="G275" i="12"/>
  <c r="G19" i="12"/>
  <c r="G53" i="12"/>
  <c r="G271" i="12"/>
  <c r="G15" i="12"/>
  <c r="G173" i="12"/>
  <c r="G257" i="12"/>
  <c r="G299" i="12"/>
  <c r="G43" i="12"/>
  <c r="G293" i="12"/>
  <c r="G68" i="12"/>
  <c r="G22" i="12"/>
  <c r="G231" i="12"/>
  <c r="G208" i="12"/>
  <c r="G93" i="12"/>
  <c r="G113" i="12"/>
  <c r="G266" i="12"/>
  <c r="G163" i="12"/>
  <c r="G72" i="12"/>
  <c r="G180" i="12"/>
  <c r="G226" i="12"/>
  <c r="G50" i="12"/>
  <c r="G95" i="12"/>
  <c r="G230" i="12"/>
  <c r="G172" i="12"/>
  <c r="G26" i="12"/>
  <c r="G30" i="12"/>
  <c r="G251" i="12"/>
  <c r="G248" i="12"/>
  <c r="G133" i="12"/>
  <c r="G217" i="12"/>
  <c r="G14" i="12"/>
  <c r="G279" i="12"/>
  <c r="G23" i="12"/>
  <c r="G189" i="12"/>
  <c r="G273" i="12"/>
  <c r="G102" i="12"/>
  <c r="G243" i="12"/>
  <c r="G296" i="12"/>
  <c r="G148" i="12"/>
  <c r="G237" i="12"/>
  <c r="G114" i="12"/>
  <c r="G239" i="12"/>
  <c r="G288" i="12"/>
  <c r="G109" i="12"/>
  <c r="G193" i="12"/>
  <c r="G267" i="12"/>
  <c r="G11" i="12"/>
  <c r="G229" i="12"/>
  <c r="G249" i="12"/>
  <c r="G126" i="12"/>
  <c r="G199" i="12"/>
  <c r="G144" i="12"/>
  <c r="G29" i="12"/>
  <c r="G49" i="12"/>
  <c r="G74" i="12"/>
  <c r="G131" i="12"/>
  <c r="G238" i="12"/>
  <c r="G116" i="12"/>
  <c r="G46" i="12"/>
  <c r="G134" i="12"/>
  <c r="G63" i="12"/>
  <c r="G269" i="12"/>
  <c r="G108" i="12"/>
  <c r="G130" i="12"/>
  <c r="G198" i="12"/>
  <c r="G219" i="12"/>
  <c r="G184" i="12"/>
  <c r="G69" i="12"/>
  <c r="G153" i="12"/>
  <c r="G98" i="12"/>
  <c r="G247" i="12"/>
  <c r="G240" i="12"/>
  <c r="G125" i="12"/>
  <c r="G209" i="12"/>
  <c r="G158" i="12"/>
  <c r="G211" i="12"/>
  <c r="G232" i="12"/>
  <c r="G201" i="12"/>
  <c r="G207" i="12"/>
  <c r="G224" i="12"/>
  <c r="G45" i="12"/>
  <c r="G129" i="12"/>
  <c r="G235" i="12"/>
  <c r="G280" i="12"/>
  <c r="G165" i="12"/>
  <c r="G185" i="12"/>
  <c r="G38" i="12"/>
  <c r="G167" i="12"/>
  <c r="G80" i="12"/>
  <c r="G252" i="12"/>
  <c r="G258" i="12"/>
  <c r="G70" i="12"/>
  <c r="G99" i="12"/>
  <c r="G277" i="12"/>
  <c r="G52" i="12"/>
  <c r="G150" i="12"/>
  <c r="G287" i="12"/>
  <c r="G31" i="12"/>
  <c r="G205" i="12"/>
  <c r="G44" i="12"/>
  <c r="G250" i="12"/>
  <c r="G181" i="12"/>
  <c r="G187" i="12"/>
  <c r="G120" i="12"/>
  <c r="G292" i="12"/>
  <c r="G89" i="12"/>
  <c r="G10" i="12"/>
  <c r="AM10" i="1" s="1"/>
  <c r="G215" i="12"/>
  <c r="G176" i="12"/>
  <c r="G61" i="12"/>
  <c r="G145" i="12"/>
  <c r="G206" i="12"/>
  <c r="G179" i="12"/>
  <c r="G168" i="12"/>
  <c r="G82" i="12"/>
  <c r="G203" i="10"/>
  <c r="G234" i="10"/>
  <c r="G180" i="10"/>
  <c r="G57" i="10"/>
  <c r="G45" i="10"/>
  <c r="AA360" i="1" s="1"/>
  <c r="G135" i="10"/>
  <c r="G166" i="10"/>
  <c r="G149" i="10"/>
  <c r="G51" i="10"/>
  <c r="AA148" i="1" s="1"/>
  <c r="G23" i="10"/>
  <c r="G99" i="10"/>
  <c r="G130" i="10"/>
  <c r="G65" i="10"/>
  <c r="G229" i="10"/>
  <c r="G31" i="10"/>
  <c r="G127" i="10"/>
  <c r="G126" i="10"/>
  <c r="G80" i="10"/>
  <c r="G133" i="10"/>
  <c r="G283" i="10"/>
  <c r="G282" i="10"/>
  <c r="G228" i="10"/>
  <c r="G177" i="10"/>
  <c r="G279" i="10"/>
  <c r="G278" i="10"/>
  <c r="G224" i="10"/>
  <c r="G125" i="10"/>
  <c r="G72" i="10"/>
  <c r="G83" i="10"/>
  <c r="G284" i="10"/>
  <c r="G56" i="10"/>
  <c r="G61" i="10"/>
  <c r="AA389" i="1" s="1"/>
  <c r="G143" i="10"/>
  <c r="G142" i="10"/>
  <c r="G68" i="10"/>
  <c r="G66" i="10"/>
  <c r="G171" i="10"/>
  <c r="G103" i="10"/>
  <c r="G89" i="10"/>
  <c r="G209" i="10"/>
  <c r="G60" i="10"/>
  <c r="G48" i="10"/>
  <c r="G98" i="10"/>
  <c r="G52" i="10"/>
  <c r="AA151" i="1" s="1"/>
  <c r="G26" i="10"/>
  <c r="G225" i="10"/>
  <c r="G95" i="10"/>
  <c r="G296" i="10"/>
  <c r="G42" i="10"/>
  <c r="AA96" i="1" s="1"/>
  <c r="G82" i="10"/>
  <c r="G251" i="10"/>
  <c r="G250" i="10"/>
  <c r="G196" i="10"/>
  <c r="G293" i="10"/>
  <c r="G247" i="10"/>
  <c r="G246" i="10"/>
  <c r="G192" i="10"/>
  <c r="G25" i="10"/>
  <c r="G193" i="10"/>
  <c r="G13" i="10"/>
  <c r="G252" i="10"/>
  <c r="G38" i="10"/>
  <c r="AA326" i="1" s="1"/>
  <c r="G86" i="10"/>
  <c r="G111" i="10"/>
  <c r="G110" i="10"/>
  <c r="G137" i="10"/>
  <c r="G217" i="10"/>
  <c r="G148" i="10"/>
  <c r="G134" i="10"/>
  <c r="G139" i="10"/>
  <c r="G170" i="10"/>
  <c r="G245" i="10"/>
  <c r="G165" i="10"/>
  <c r="G94" i="10"/>
  <c r="G71" i="10"/>
  <c r="G102" i="10"/>
  <c r="G33" i="10"/>
  <c r="AA423" i="1" s="1"/>
  <c r="G78" i="10"/>
  <c r="G291" i="10"/>
  <c r="G22" i="10"/>
  <c r="AA189" i="1" s="1"/>
  <c r="G300" i="10"/>
  <c r="G70" i="10"/>
  <c r="G12" i="10"/>
  <c r="G85" i="10"/>
  <c r="G9" i="10"/>
  <c r="G264" i="10"/>
  <c r="G265" i="10"/>
  <c r="G47" i="10"/>
  <c r="AA99" i="1" s="1"/>
  <c r="G219" i="10"/>
  <c r="G218" i="10"/>
  <c r="G164" i="10"/>
  <c r="G37" i="10"/>
  <c r="G215" i="10"/>
  <c r="G214" i="10"/>
  <c r="G160" i="10"/>
  <c r="G44" i="10"/>
  <c r="G275" i="10"/>
  <c r="G274" i="10"/>
  <c r="G220" i="10"/>
  <c r="G233" i="10"/>
  <c r="G269" i="10"/>
  <c r="G79" i="10"/>
  <c r="G280" i="10"/>
  <c r="G84" i="10"/>
  <c r="G19" i="10"/>
  <c r="G107" i="10"/>
  <c r="G138" i="10"/>
  <c r="G64" i="10"/>
  <c r="AA82" i="1" s="1"/>
  <c r="G96" i="10"/>
  <c r="G295" i="10"/>
  <c r="G21" i="10"/>
  <c r="G272" i="10"/>
  <c r="G201" i="10"/>
  <c r="G15" i="10"/>
  <c r="G259" i="10"/>
  <c r="G290" i="10"/>
  <c r="G268" i="10"/>
  <c r="G157" i="10"/>
  <c r="G185" i="10"/>
  <c r="G287" i="10"/>
  <c r="G286" i="10"/>
  <c r="G232" i="10"/>
  <c r="G88" i="10"/>
  <c r="G101" i="10"/>
  <c r="G187" i="10"/>
  <c r="G186" i="10"/>
  <c r="G132" i="10"/>
  <c r="G249" i="10"/>
  <c r="G183" i="10"/>
  <c r="G182" i="10"/>
  <c r="G128" i="10"/>
  <c r="G197" i="10"/>
  <c r="G243" i="10"/>
  <c r="G242" i="10"/>
  <c r="G188" i="10"/>
  <c r="G43" i="10"/>
  <c r="G67" i="10"/>
  <c r="G50" i="10"/>
  <c r="G248" i="10"/>
  <c r="G189" i="10"/>
  <c r="G173" i="10"/>
  <c r="G202" i="10"/>
  <c r="G75" i="10"/>
  <c r="G62" i="10"/>
  <c r="G263" i="10"/>
  <c r="G294" i="10"/>
  <c r="G240" i="10"/>
  <c r="G117" i="10"/>
  <c r="G281" i="10"/>
  <c r="G227" i="10"/>
  <c r="G258" i="10"/>
  <c r="G236" i="10"/>
  <c r="G11" i="10"/>
  <c r="AA123" i="1" s="1"/>
  <c r="G108" i="10"/>
  <c r="G255" i="10"/>
  <c r="G254" i="10"/>
  <c r="G200" i="10"/>
  <c r="G24" i="10"/>
  <c r="AA222" i="1" s="1"/>
  <c r="G81" i="10"/>
  <c r="G155" i="10"/>
  <c r="G154" i="10"/>
  <c r="G169" i="10"/>
  <c r="G205" i="10"/>
  <c r="G151" i="10"/>
  <c r="G150" i="10"/>
  <c r="G277" i="10"/>
  <c r="G73" i="10"/>
  <c r="G211" i="10"/>
  <c r="G210" i="10"/>
  <c r="G156" i="10"/>
  <c r="G285" i="10"/>
  <c r="G271" i="10"/>
  <c r="G270" i="10"/>
  <c r="G216" i="10"/>
  <c r="G35" i="10"/>
  <c r="G55" i="10"/>
  <c r="G299" i="10"/>
  <c r="G20" i="10"/>
  <c r="AA167" i="1" s="1"/>
  <c r="G276" i="10"/>
  <c r="G297" i="10"/>
  <c r="G121" i="10"/>
  <c r="G231" i="10"/>
  <c r="G262" i="10"/>
  <c r="G208" i="10"/>
  <c r="G54" i="10"/>
  <c r="G40" i="10"/>
  <c r="G195" i="10"/>
  <c r="G226" i="10"/>
  <c r="G204" i="10"/>
  <c r="G36" i="10"/>
  <c r="G63" i="10"/>
  <c r="G223" i="10"/>
  <c r="G222" i="10"/>
  <c r="G168" i="10"/>
  <c r="G273" i="10"/>
  <c r="G39" i="10"/>
  <c r="AA100" i="1" s="1"/>
  <c r="G123" i="10"/>
  <c r="G122" i="10"/>
  <c r="G53" i="10"/>
  <c r="G27" i="10"/>
  <c r="G119" i="10"/>
  <c r="G118" i="10"/>
  <c r="G112" i="10"/>
  <c r="G153" i="10"/>
  <c r="G179" i="10"/>
  <c r="G178" i="10"/>
  <c r="G124" i="10"/>
  <c r="G74" i="10"/>
  <c r="G239" i="10"/>
  <c r="G238" i="10"/>
  <c r="G184" i="10"/>
  <c r="G145" i="10"/>
  <c r="G257" i="10"/>
  <c r="G14" i="10"/>
  <c r="AA103" i="1" s="1"/>
  <c r="G106" i="10"/>
  <c r="G298" i="10"/>
  <c r="G244" i="10"/>
  <c r="G104" i="10"/>
  <c r="G77" i="10"/>
  <c r="G199" i="10"/>
  <c r="G230" i="10"/>
  <c r="G176" i="10"/>
  <c r="G253" i="10"/>
  <c r="G237" i="10"/>
  <c r="G163" i="10"/>
  <c r="G194" i="10"/>
  <c r="G172" i="10"/>
  <c r="G116" i="10"/>
  <c r="G141" i="10"/>
  <c r="G191" i="10"/>
  <c r="G190" i="10"/>
  <c r="G136" i="10"/>
  <c r="G109" i="10"/>
  <c r="G129" i="10"/>
  <c r="G91" i="10"/>
  <c r="G292" i="10"/>
  <c r="G221" i="10"/>
  <c r="G289" i="10"/>
  <c r="G87" i="10"/>
  <c r="G288" i="10"/>
  <c r="G10" i="10"/>
  <c r="G32" i="10"/>
  <c r="G147" i="10"/>
  <c r="G146" i="10"/>
  <c r="G181" i="10"/>
  <c r="G241" i="10"/>
  <c r="G207" i="10"/>
  <c r="G206" i="10"/>
  <c r="G152" i="10"/>
  <c r="G261" i="10"/>
  <c r="G100" i="10"/>
  <c r="G161" i="10"/>
  <c r="G41" i="10"/>
  <c r="AA353" i="1" s="1"/>
  <c r="G267" i="10"/>
  <c r="G235" i="10"/>
  <c r="G266" i="10"/>
  <c r="G212" i="10"/>
  <c r="G49" i="10"/>
  <c r="G17" i="10"/>
  <c r="AA125" i="1" s="1"/>
  <c r="G167" i="10"/>
  <c r="G198" i="10"/>
  <c r="G144" i="10"/>
  <c r="G97" i="10"/>
  <c r="G90" i="10"/>
  <c r="G131" i="10"/>
  <c r="G162" i="10"/>
  <c r="G140" i="10"/>
  <c r="G30" i="10"/>
  <c r="G16" i="10"/>
  <c r="G159" i="10"/>
  <c r="G158" i="10"/>
  <c r="G213" i="10"/>
  <c r="G69" i="10"/>
  <c r="G29" i="10"/>
  <c r="G34" i="10"/>
  <c r="G260" i="10"/>
  <c r="G28" i="10"/>
  <c r="G76" i="10"/>
  <c r="G18" i="10"/>
  <c r="G256" i="10"/>
  <c r="G93" i="10"/>
  <c r="G113" i="10"/>
  <c r="G115" i="10"/>
  <c r="G114" i="10"/>
  <c r="G105" i="10"/>
  <c r="G92" i="10"/>
  <c r="G175" i="10"/>
  <c r="G174" i="10"/>
  <c r="G120" i="10"/>
  <c r="G46" i="10"/>
  <c r="AA55" i="1" s="1"/>
  <c r="G59" i="10"/>
  <c r="G268" i="9"/>
  <c r="G169" i="9"/>
  <c r="G102" i="9"/>
  <c r="G258" i="9"/>
  <c r="G79" i="9"/>
  <c r="G218" i="9"/>
  <c r="G71" i="9"/>
  <c r="G246" i="9"/>
  <c r="G173" i="9"/>
  <c r="G74" i="9"/>
  <c r="G137" i="9"/>
  <c r="G168" i="9"/>
  <c r="G183" i="9"/>
  <c r="G235" i="9"/>
  <c r="G63" i="9"/>
  <c r="G70" i="9"/>
  <c r="G101" i="9"/>
  <c r="G132" i="9"/>
  <c r="G147" i="9"/>
  <c r="G139" i="9"/>
  <c r="G226" i="9"/>
  <c r="G257" i="9"/>
  <c r="G288" i="9"/>
  <c r="G32" i="9"/>
  <c r="U120" i="1" s="1"/>
  <c r="G47" i="9"/>
  <c r="G48" i="9"/>
  <c r="U421" i="1" s="1"/>
  <c r="G94" i="9"/>
  <c r="G125" i="9"/>
  <c r="G43" i="9"/>
  <c r="U107" i="1" s="1"/>
  <c r="G186" i="9"/>
  <c r="G217" i="9"/>
  <c r="G248" i="9"/>
  <c r="G295" i="9"/>
  <c r="G39" i="9"/>
  <c r="U96" i="1" s="1"/>
  <c r="G214" i="9"/>
  <c r="G245" i="9"/>
  <c r="G276" i="9"/>
  <c r="G20" i="9"/>
  <c r="U171" i="1" s="1"/>
  <c r="G67" i="9"/>
  <c r="G205" i="9"/>
  <c r="G106" i="9"/>
  <c r="G287" i="9"/>
  <c r="G299" i="9"/>
  <c r="G64" i="9"/>
  <c r="G267" i="9"/>
  <c r="G24" i="9"/>
  <c r="U217" i="1" s="1"/>
  <c r="G99" i="9"/>
  <c r="G110" i="9"/>
  <c r="G298" i="9"/>
  <c r="G105" i="9"/>
  <c r="G151" i="9"/>
  <c r="G294" i="9"/>
  <c r="G38" i="9"/>
  <c r="G69" i="9"/>
  <c r="G100" i="9"/>
  <c r="G115" i="9"/>
  <c r="G178" i="9"/>
  <c r="G194" i="9"/>
  <c r="G225" i="9"/>
  <c r="G256" i="9"/>
  <c r="G271" i="9"/>
  <c r="G15" i="9"/>
  <c r="U260" i="1" s="1"/>
  <c r="G159" i="9"/>
  <c r="G62" i="9"/>
  <c r="G93" i="9"/>
  <c r="G50" i="9"/>
  <c r="U160" i="1" s="1"/>
  <c r="G154" i="9"/>
  <c r="G185" i="9"/>
  <c r="G216" i="9"/>
  <c r="G263" i="9"/>
  <c r="G146" i="9"/>
  <c r="G182" i="9"/>
  <c r="G213" i="9"/>
  <c r="G244" i="9"/>
  <c r="G291" i="9"/>
  <c r="G35" i="9"/>
  <c r="U363" i="1" s="1"/>
  <c r="G59" i="9"/>
  <c r="G215" i="9"/>
  <c r="G164" i="9"/>
  <c r="G33" i="9"/>
  <c r="G126" i="9"/>
  <c r="G280" i="9"/>
  <c r="G21" i="9"/>
  <c r="U209" i="1" s="1"/>
  <c r="G142" i="9"/>
  <c r="G283" i="9"/>
  <c r="G251" i="9"/>
  <c r="G42" i="9"/>
  <c r="G136" i="9"/>
  <c r="G75" i="9"/>
  <c r="G78" i="9"/>
  <c r="G109" i="9"/>
  <c r="G172" i="9"/>
  <c r="G219" i="9"/>
  <c r="G171" i="9"/>
  <c r="G266" i="9"/>
  <c r="G10" i="9"/>
  <c r="U345" i="1" s="1"/>
  <c r="G73" i="9"/>
  <c r="G104" i="9"/>
  <c r="G119" i="9"/>
  <c r="G274" i="9"/>
  <c r="G262" i="9"/>
  <c r="G293" i="9"/>
  <c r="G37" i="9"/>
  <c r="G68" i="9"/>
  <c r="G83" i="9"/>
  <c r="G18" i="9"/>
  <c r="U207" i="1" s="1"/>
  <c r="G162" i="9"/>
  <c r="G193" i="9"/>
  <c r="G224" i="9"/>
  <c r="G239" i="9"/>
  <c r="G156" i="9"/>
  <c r="G286" i="9"/>
  <c r="G30" i="9"/>
  <c r="U61" i="1" s="1"/>
  <c r="G61" i="9"/>
  <c r="G209" i="9"/>
  <c r="G122" i="9"/>
  <c r="G153" i="9"/>
  <c r="G184" i="9"/>
  <c r="G231" i="9"/>
  <c r="G273" i="9"/>
  <c r="G150" i="9"/>
  <c r="G181" i="9"/>
  <c r="G212" i="9"/>
  <c r="G259" i="9"/>
  <c r="G114" i="9"/>
  <c r="G12" i="9"/>
  <c r="G200" i="9"/>
  <c r="G179" i="9"/>
  <c r="G157" i="9"/>
  <c r="G277" i="9"/>
  <c r="G236" i="9"/>
  <c r="G204" i="9"/>
  <c r="G187" i="9"/>
  <c r="G72" i="9"/>
  <c r="G230" i="9"/>
  <c r="G292" i="9"/>
  <c r="G51" i="9"/>
  <c r="U144" i="1" s="1"/>
  <c r="G113" i="9"/>
  <c r="G130" i="9"/>
  <c r="G161" i="9"/>
  <c r="G192" i="9"/>
  <c r="G207" i="9"/>
  <c r="G203" i="9"/>
  <c r="G254" i="9"/>
  <c r="G285" i="9"/>
  <c r="G29" i="9"/>
  <c r="U425" i="1" s="1"/>
  <c r="G80" i="9"/>
  <c r="G90" i="9"/>
  <c r="G121" i="9"/>
  <c r="G152" i="9"/>
  <c r="G199" i="9"/>
  <c r="G49" i="9"/>
  <c r="U176" i="1" s="1"/>
  <c r="G118" i="9"/>
  <c r="G149" i="9"/>
  <c r="G180" i="9"/>
  <c r="G227" i="9"/>
  <c r="G81" i="9"/>
  <c r="G174" i="9"/>
  <c r="G16" i="9"/>
  <c r="U385" i="1" s="1"/>
  <c r="G28" i="9"/>
  <c r="G133" i="9"/>
  <c r="G289" i="9"/>
  <c r="G272" i="9"/>
  <c r="G249" i="9"/>
  <c r="G52" i="9"/>
  <c r="G191" i="9"/>
  <c r="G124" i="9"/>
  <c r="G77" i="9"/>
  <c r="G11" i="9"/>
  <c r="U132" i="1" s="1"/>
  <c r="G297" i="9"/>
  <c r="G87" i="9"/>
  <c r="G261" i="9"/>
  <c r="G36" i="9"/>
  <c r="G270" i="9"/>
  <c r="G14" i="9"/>
  <c r="G45" i="9"/>
  <c r="G108" i="9"/>
  <c r="G155" i="9"/>
  <c r="G210" i="9"/>
  <c r="G202" i="9"/>
  <c r="G265" i="9"/>
  <c r="G296" i="9"/>
  <c r="G40" i="9"/>
  <c r="U246" i="1" s="1"/>
  <c r="G55" i="9"/>
  <c r="U184" i="1" s="1"/>
  <c r="G241" i="9"/>
  <c r="G198" i="9"/>
  <c r="G229" i="9"/>
  <c r="G260" i="9"/>
  <c r="G275" i="9"/>
  <c r="G19" i="9"/>
  <c r="U280" i="1" s="1"/>
  <c r="G144" i="9"/>
  <c r="G98" i="9"/>
  <c r="G129" i="9"/>
  <c r="G160" i="9"/>
  <c r="G175" i="9"/>
  <c r="G107" i="9"/>
  <c r="G222" i="9"/>
  <c r="G253" i="9"/>
  <c r="G284" i="9"/>
  <c r="G95" i="9"/>
  <c r="G58" i="9"/>
  <c r="G89" i="9"/>
  <c r="G120" i="9"/>
  <c r="G167" i="9"/>
  <c r="G176" i="9"/>
  <c r="G86" i="9"/>
  <c r="G117" i="9"/>
  <c r="G148" i="9"/>
  <c r="G195" i="9"/>
  <c r="G112" i="9"/>
  <c r="G27" i="9"/>
  <c r="G141" i="9"/>
  <c r="G46" i="9"/>
  <c r="U151" i="1" s="1"/>
  <c r="G140" i="9"/>
  <c r="G234" i="9"/>
  <c r="G41" i="9"/>
  <c r="U76" i="1" s="1"/>
  <c r="G82" i="9"/>
  <c r="G238" i="9"/>
  <c r="G13" i="9"/>
  <c r="U72" i="1" s="1"/>
  <c r="AT72" i="1" s="1"/>
  <c r="G76" i="9"/>
  <c r="G123" i="9"/>
  <c r="G177" i="9"/>
  <c r="G170" i="9"/>
  <c r="G233" i="9"/>
  <c r="G264" i="9"/>
  <c r="G279" i="9"/>
  <c r="G23" i="9"/>
  <c r="G17" i="9"/>
  <c r="G166" i="9"/>
  <c r="G197" i="9"/>
  <c r="G228" i="9"/>
  <c r="G243" i="9"/>
  <c r="G252" i="9"/>
  <c r="G223" i="9"/>
  <c r="G66" i="9"/>
  <c r="G97" i="9"/>
  <c r="G128" i="9"/>
  <c r="G143" i="9"/>
  <c r="G242" i="9"/>
  <c r="G190" i="9"/>
  <c r="G221" i="9"/>
  <c r="G220" i="9"/>
  <c r="G282" i="9"/>
  <c r="G26" i="9"/>
  <c r="U118" i="1" s="1"/>
  <c r="G57" i="9"/>
  <c r="G88" i="9"/>
  <c r="G135" i="9"/>
  <c r="G127" i="9"/>
  <c r="G54" i="9"/>
  <c r="U95" i="1" s="1"/>
  <c r="G85" i="9"/>
  <c r="G116" i="9"/>
  <c r="G163" i="9"/>
  <c r="G255" i="9"/>
  <c r="G269" i="9"/>
  <c r="G206" i="9"/>
  <c r="G237" i="9"/>
  <c r="G300" i="9"/>
  <c r="G44" i="9"/>
  <c r="G91" i="9"/>
  <c r="G240" i="9"/>
  <c r="G138" i="9"/>
  <c r="G201" i="9"/>
  <c r="G232" i="9"/>
  <c r="G247" i="9"/>
  <c r="G188" i="9"/>
  <c r="G208" i="9"/>
  <c r="G134" i="9"/>
  <c r="G165" i="9"/>
  <c r="G196" i="9"/>
  <c r="G211" i="9"/>
  <c r="G92" i="9"/>
  <c r="G290" i="9"/>
  <c r="G34" i="9"/>
  <c r="U252" i="1" s="1"/>
  <c r="G65" i="9"/>
  <c r="G96" i="9"/>
  <c r="G111" i="9"/>
  <c r="G145" i="9"/>
  <c r="G158" i="9"/>
  <c r="G189" i="9"/>
  <c r="G60" i="9"/>
  <c r="G250" i="9"/>
  <c r="G281" i="9"/>
  <c r="G25" i="9"/>
  <c r="U86" i="1" s="1"/>
  <c r="G56" i="9"/>
  <c r="G103" i="9"/>
  <c r="G278" i="9"/>
  <c r="G22" i="9"/>
  <c r="U181" i="1" s="1"/>
  <c r="G53" i="9"/>
  <c r="U271" i="1" s="1"/>
  <c r="G84" i="9"/>
  <c r="G131" i="9"/>
  <c r="G31" i="9"/>
  <c r="U238" i="1" s="1"/>
  <c r="AG193" i="1" l="1"/>
  <c r="AT449" i="1"/>
  <c r="AG91" i="1"/>
  <c r="AG123" i="1"/>
  <c r="AT86" i="1"/>
  <c r="AT186" i="1"/>
  <c r="AT213" i="1"/>
  <c r="AT231" i="1"/>
  <c r="AT238" i="1"/>
  <c r="AG388" i="1"/>
  <c r="AG159" i="1"/>
  <c r="AT380" i="1"/>
  <c r="AT168" i="1"/>
  <c r="AT41" i="1"/>
  <c r="AG411" i="1"/>
  <c r="AT251" i="1"/>
  <c r="AT331" i="1"/>
  <c r="AT206" i="1"/>
  <c r="AT421" i="1"/>
  <c r="AT30" i="1"/>
  <c r="AT312" i="1"/>
  <c r="AT110" i="1"/>
  <c r="AT325" i="1"/>
  <c r="AT356" i="1"/>
  <c r="AT303" i="1"/>
  <c r="AT111" i="1"/>
  <c r="AT337" i="1"/>
  <c r="AT346" i="1"/>
  <c r="AT327" i="1"/>
  <c r="AT148" i="1"/>
  <c r="AT234" i="1"/>
  <c r="AT230" i="1"/>
  <c r="AT85" i="1"/>
  <c r="AT56" i="1"/>
  <c r="AT137" i="1"/>
  <c r="AT190" i="1"/>
  <c r="AT36" i="1"/>
  <c r="AT189" i="1"/>
  <c r="AT227" i="1"/>
  <c r="AG200" i="1"/>
  <c r="AT226" i="1"/>
  <c r="AT228" i="1"/>
  <c r="AT98" i="1"/>
  <c r="AT318" i="1"/>
  <c r="AG202" i="1"/>
  <c r="AT203" i="1"/>
  <c r="AT316" i="1"/>
  <c r="AT292" i="1"/>
  <c r="AT237" i="1"/>
  <c r="AT134" i="1"/>
  <c r="AT371" i="1"/>
  <c r="AT347" i="1"/>
  <c r="AT381" i="1"/>
  <c r="AT224" i="1"/>
  <c r="AT32" i="1"/>
  <c r="AT15" i="1"/>
  <c r="AG464" i="1"/>
  <c r="AT464" i="1" s="1"/>
  <c r="AG65" i="1"/>
  <c r="AG63" i="1"/>
  <c r="AG178" i="1"/>
  <c r="AG406" i="1"/>
  <c r="AG132" i="1"/>
  <c r="AG180" i="1"/>
  <c r="AG80" i="1"/>
  <c r="AG14" i="1"/>
  <c r="AG68" i="1"/>
  <c r="AG397" i="1"/>
  <c r="AG394" i="1"/>
  <c r="AG290" i="1"/>
  <c r="AG440" i="1"/>
  <c r="AG125" i="1"/>
  <c r="AG426" i="1"/>
  <c r="AG126" i="1"/>
  <c r="AG102" i="1"/>
  <c r="AG13" i="1"/>
  <c r="AG395" i="1"/>
  <c r="AG278" i="1"/>
  <c r="AG175" i="1"/>
  <c r="AG124" i="1"/>
  <c r="AG167" i="1"/>
  <c r="AG82" i="1"/>
  <c r="AG183" i="1"/>
  <c r="AG199" i="1"/>
  <c r="AG209" i="1"/>
  <c r="AG398" i="1"/>
  <c r="AG429" i="1"/>
  <c r="AG69" i="1"/>
  <c r="AG174" i="1"/>
  <c r="AG391" i="1"/>
  <c r="AG84" i="1"/>
  <c r="AG179" i="1"/>
  <c r="AG442" i="1"/>
  <c r="AG52" i="1"/>
  <c r="AT244" i="1"/>
  <c r="AT349" i="1"/>
  <c r="AT96" i="1"/>
  <c r="AT335" i="1"/>
  <c r="AT223" i="1"/>
  <c r="AT184" i="1"/>
  <c r="AT88" i="1"/>
  <c r="AT291" i="1"/>
  <c r="AT219" i="1"/>
  <c r="AT216" i="1"/>
  <c r="AT83" i="1"/>
  <c r="AT246" i="1"/>
  <c r="O188" i="1"/>
  <c r="O385" i="1"/>
  <c r="O402" i="1"/>
  <c r="O145" i="1"/>
  <c r="U266" i="1"/>
  <c r="U24" i="1"/>
  <c r="AT24" i="1" s="1"/>
  <c r="AA58" i="1"/>
  <c r="AA179" i="1"/>
  <c r="O274" i="1"/>
  <c r="O22" i="1"/>
  <c r="O276" i="1"/>
  <c r="O77" i="1"/>
  <c r="AA188" i="1"/>
  <c r="AA102" i="1"/>
  <c r="AA118" i="1"/>
  <c r="AA133" i="1"/>
  <c r="AA160" i="1"/>
  <c r="AA174" i="1"/>
  <c r="AA170" i="1"/>
  <c r="AA131" i="1"/>
  <c r="AA155" i="1"/>
  <c r="AT120" i="1"/>
  <c r="AA87" i="1"/>
  <c r="AA252" i="1"/>
  <c r="AA91" i="1"/>
  <c r="AA95" i="1"/>
  <c r="AA109" i="1"/>
  <c r="AA132" i="1"/>
  <c r="U69" i="1"/>
  <c r="U259" i="1"/>
  <c r="AA66" i="1"/>
  <c r="AA61" i="1"/>
  <c r="AT345" i="1"/>
  <c r="AA183" i="1"/>
  <c r="AT100" i="1"/>
  <c r="U193" i="1"/>
  <c r="U11" i="1"/>
  <c r="U210" i="1"/>
  <c r="U64" i="1"/>
  <c r="U22" i="1"/>
  <c r="AA178" i="1"/>
  <c r="O283" i="1"/>
  <c r="AT239" i="1"/>
  <c r="AT141" i="1"/>
  <c r="AA124" i="1"/>
  <c r="AA105" i="1"/>
  <c r="AA202" i="1"/>
  <c r="AA176" i="1"/>
  <c r="AA282" i="1"/>
  <c r="AA57" i="1"/>
  <c r="AA112" i="1"/>
  <c r="AA260" i="1"/>
  <c r="AA407" i="1"/>
  <c r="AA181" i="1"/>
  <c r="AT280" i="1"/>
  <c r="AA63" i="1"/>
  <c r="AA76" i="1"/>
  <c r="AT76" i="1" s="1"/>
  <c r="AT222" i="1"/>
  <c r="AA391" i="1"/>
  <c r="AA90" i="1"/>
  <c r="AT348" i="1"/>
  <c r="AT105" i="1"/>
  <c r="AT351" i="1"/>
  <c r="AT374" i="1"/>
  <c r="U58" i="1"/>
  <c r="U162" i="1"/>
  <c r="AA194" i="1"/>
  <c r="AA217" i="1"/>
  <c r="AA428" i="1"/>
  <c r="AA315" i="1"/>
  <c r="AA64" i="1"/>
  <c r="AA107" i="1"/>
  <c r="AA180" i="1"/>
  <c r="AA22" i="1"/>
  <c r="AA69" i="1"/>
  <c r="AA259" i="1"/>
  <c r="AT298" i="1"/>
  <c r="AA284" i="1"/>
  <c r="AA352" i="1"/>
  <c r="AA363" i="1"/>
  <c r="U285" i="1"/>
  <c r="U57" i="1"/>
  <c r="AA65" i="1"/>
  <c r="AA144" i="1"/>
  <c r="AA201" i="1"/>
  <c r="AA182" i="1"/>
  <c r="U276" i="1"/>
  <c r="U77" i="1"/>
  <c r="AA401" i="1"/>
  <c r="AA145" i="1"/>
  <c r="AA207" i="1"/>
  <c r="AA23" i="1"/>
  <c r="AT23" i="1" s="1"/>
  <c r="AA276" i="1"/>
  <c r="AA187" i="1"/>
  <c r="AT138" i="1"/>
  <c r="AA199" i="1"/>
  <c r="AA313" i="1"/>
  <c r="AA52" i="1"/>
  <c r="AA245" i="1"/>
  <c r="AA165" i="1"/>
  <c r="AA70" i="1"/>
  <c r="AA84" i="1"/>
  <c r="AA62" i="1"/>
  <c r="AA68" i="1"/>
  <c r="AA50" i="1"/>
  <c r="AT99" i="1"/>
  <c r="AT311" i="1"/>
  <c r="O272" i="1"/>
  <c r="AT279" i="1"/>
  <c r="AA285" i="1"/>
  <c r="AT103" i="1"/>
  <c r="U278" i="1"/>
  <c r="AT295" i="1"/>
  <c r="AT256" i="1"/>
  <c r="O273" i="1"/>
  <c r="U406" i="1"/>
  <c r="AA289" i="1"/>
  <c r="AA290" i="1"/>
  <c r="U390" i="1"/>
  <c r="U391" i="1"/>
  <c r="AA441" i="1"/>
  <c r="AA442" i="1"/>
  <c r="AA387" i="1"/>
  <c r="AA388" i="1"/>
  <c r="AT340" i="1"/>
  <c r="AT322" i="1"/>
  <c r="AT329" i="1"/>
  <c r="AT334" i="1"/>
  <c r="O414" i="1"/>
  <c r="O415" i="1"/>
  <c r="U426" i="1"/>
  <c r="AT373" i="1"/>
  <c r="O285" i="1"/>
  <c r="O440" i="1"/>
  <c r="O441" i="1"/>
  <c r="AA397" i="1"/>
  <c r="AA398" i="1"/>
  <c r="AT301" i="1"/>
  <c r="AA431" i="1"/>
  <c r="AA432" i="1"/>
  <c r="U265" i="1"/>
  <c r="AA438" i="1"/>
  <c r="O405" i="1"/>
  <c r="O406" i="1"/>
  <c r="AT364" i="1"/>
  <c r="AT341" i="1"/>
  <c r="U410" i="1"/>
  <c r="U411" i="1"/>
  <c r="O409" i="1"/>
  <c r="O410" i="1"/>
  <c r="AA405" i="1"/>
  <c r="AA406" i="1"/>
  <c r="U287" i="1"/>
  <c r="U289" i="1"/>
  <c r="AT358" i="1"/>
  <c r="AA414" i="1"/>
  <c r="AA415" i="1"/>
  <c r="U394" i="1"/>
  <c r="U395" i="1"/>
  <c r="U439" i="1"/>
  <c r="U440" i="1"/>
  <c r="AA402" i="1"/>
  <c r="AT336" i="1"/>
  <c r="AA437" i="1"/>
  <c r="AT319" i="1"/>
  <c r="AT310" i="1"/>
  <c r="AT241" i="1"/>
  <c r="AT306" i="1"/>
  <c r="AT344" i="1"/>
  <c r="O277" i="1"/>
  <c r="AT354" i="1"/>
  <c r="AA394" i="1"/>
  <c r="AT299" i="1"/>
  <c r="AT302" i="1"/>
  <c r="AT333" i="1"/>
  <c r="AA393" i="1"/>
  <c r="U273" i="1"/>
  <c r="U274" i="1"/>
  <c r="O425" i="1"/>
  <c r="O426" i="1"/>
  <c r="AT250" i="1"/>
  <c r="AT253" i="1"/>
  <c r="AT355" i="1"/>
  <c r="U407" i="1"/>
  <c r="AT240" i="1"/>
  <c r="AT249" i="1"/>
  <c r="AT243" i="1"/>
  <c r="U277" i="1"/>
  <c r="U283" i="1"/>
  <c r="U284" i="1"/>
  <c r="U288" i="1"/>
  <c r="U264" i="1"/>
  <c r="AA409" i="1"/>
  <c r="O284" i="1"/>
  <c r="AT309" i="1"/>
  <c r="AT339" i="1"/>
  <c r="AA283" i="1"/>
  <c r="AT236" i="1"/>
  <c r="AA408" i="1"/>
  <c r="AT328" i="1"/>
  <c r="AT338" i="1"/>
  <c r="AT304" i="1"/>
  <c r="AT307" i="1"/>
  <c r="AT321" i="1"/>
  <c r="AA412" i="1"/>
  <c r="AA413" i="1"/>
  <c r="AA429" i="1"/>
  <c r="AA430" i="1"/>
  <c r="U392" i="1"/>
  <c r="U393" i="1"/>
  <c r="AA399" i="1"/>
  <c r="AA400" i="1"/>
  <c r="AA410" i="1"/>
  <c r="AA411" i="1"/>
  <c r="O412" i="1"/>
  <c r="O413" i="1"/>
  <c r="AA424" i="1"/>
  <c r="AA425" i="1"/>
  <c r="AA426" i="1"/>
  <c r="AA427" i="1"/>
  <c r="AA403" i="1"/>
  <c r="AA404" i="1"/>
  <c r="AA287" i="1"/>
  <c r="AA288" i="1"/>
  <c r="O438" i="1"/>
  <c r="O439" i="1"/>
  <c r="AT332" i="1"/>
  <c r="AT353" i="1"/>
  <c r="AA395" i="1"/>
  <c r="AA396" i="1"/>
  <c r="AA385" i="1"/>
  <c r="AA386" i="1"/>
  <c r="U403" i="1"/>
  <c r="U404" i="1"/>
  <c r="AT297" i="1"/>
  <c r="U437" i="1"/>
  <c r="U438" i="1"/>
  <c r="O403" i="1"/>
  <c r="O404" i="1"/>
  <c r="U408" i="1"/>
  <c r="U409" i="1"/>
  <c r="O407" i="1"/>
  <c r="O408" i="1"/>
  <c r="AT305" i="1"/>
  <c r="AT324" i="1"/>
  <c r="U388" i="1"/>
  <c r="U389" i="1"/>
  <c r="AA435" i="1"/>
  <c r="AA436" i="1"/>
  <c r="U423" i="1"/>
  <c r="U424" i="1"/>
  <c r="AA439" i="1"/>
  <c r="AA440" i="1"/>
  <c r="U435" i="1"/>
  <c r="U436" i="1"/>
  <c r="O399" i="1"/>
  <c r="O400" i="1"/>
  <c r="AT218" i="1"/>
  <c r="AT296" i="1"/>
  <c r="AT357" i="1"/>
  <c r="AT326" i="1"/>
  <c r="AT342" i="1"/>
  <c r="AT293" i="1"/>
  <c r="AA10" i="1"/>
  <c r="AA392" i="1"/>
  <c r="AT247" i="1"/>
  <c r="AT255" i="1"/>
  <c r="AT308" i="1"/>
  <c r="AT12" i="1"/>
  <c r="O80" i="1"/>
  <c r="AT214" i="1"/>
  <c r="U68" i="1"/>
  <c r="U422" i="1"/>
  <c r="U66" i="1"/>
  <c r="AT35" i="1"/>
  <c r="AT317" i="1"/>
  <c r="AT104" i="1"/>
  <c r="U178" i="1"/>
  <c r="AT315" i="1"/>
  <c r="AT59" i="1"/>
  <c r="O391" i="1"/>
  <c r="O424" i="1"/>
  <c r="AT323" i="1"/>
  <c r="U112" i="1"/>
  <c r="AT235" i="1"/>
  <c r="U136" i="1"/>
  <c r="U415" i="1"/>
  <c r="AT211" i="1"/>
  <c r="AT343" i="1"/>
  <c r="AT248" i="1"/>
  <c r="AT242" i="1"/>
  <c r="AT254" i="1"/>
  <c r="AT94" i="1"/>
  <c r="U109" i="1"/>
  <c r="AT350" i="1"/>
  <c r="AT294" i="1"/>
  <c r="U167" i="1"/>
  <c r="U82" i="1"/>
  <c r="U55" i="1"/>
  <c r="AT300" i="1"/>
  <c r="U270" i="1"/>
  <c r="U208" i="1"/>
  <c r="U427" i="1"/>
  <c r="AT51" i="1"/>
  <c r="U286" i="1"/>
  <c r="U272" i="1"/>
  <c r="U123" i="1"/>
  <c r="U275" i="1"/>
  <c r="U194" i="1"/>
  <c r="U397" i="1"/>
  <c r="U63" i="1"/>
  <c r="AT314" i="1"/>
  <c r="U419" i="1"/>
  <c r="U405" i="1"/>
  <c r="U182" i="1"/>
  <c r="U159" i="1"/>
  <c r="U262" i="1"/>
  <c r="AT34" i="1"/>
  <c r="AT113" i="1"/>
  <c r="U87" i="1"/>
  <c r="U133" i="1"/>
  <c r="U263" i="1"/>
  <c r="U67" i="1"/>
  <c r="U202" i="1"/>
  <c r="U65" i="1"/>
  <c r="U369" i="1"/>
  <c r="U183" i="1"/>
  <c r="U197" i="1"/>
  <c r="U367" i="1"/>
  <c r="U188" i="1"/>
  <c r="AT215" i="1"/>
  <c r="U379" i="1"/>
  <c r="U81" i="1"/>
  <c r="U282" i="1"/>
  <c r="U102" i="1"/>
  <c r="AT212" i="1"/>
  <c r="AT330" i="1"/>
  <c r="AT29" i="1"/>
  <c r="AT320" i="1"/>
  <c r="O66" i="1"/>
  <c r="U91" i="1"/>
  <c r="U428" i="1"/>
  <c r="O128" i="1"/>
  <c r="AT9" i="1"/>
  <c r="O178" i="1"/>
  <c r="O270" i="1"/>
  <c r="O81" i="1"/>
  <c r="O116" i="1"/>
  <c r="O275" i="1"/>
  <c r="O13" i="1"/>
  <c r="O31" i="1"/>
  <c r="O266" i="1"/>
  <c r="O132" i="1"/>
  <c r="O131" i="1"/>
  <c r="U10" i="1"/>
  <c r="U180" i="1"/>
  <c r="O202" i="1"/>
  <c r="O52" i="1"/>
  <c r="O40" i="1"/>
  <c r="O127" i="1"/>
  <c r="O82" i="1"/>
  <c r="O183" i="1"/>
  <c r="O126" i="1"/>
  <c r="O65" i="1"/>
  <c r="O367" i="1"/>
  <c r="O67" i="1"/>
  <c r="O102" i="1"/>
  <c r="O133" i="1"/>
  <c r="O401" i="1"/>
  <c r="O84" i="1"/>
  <c r="O130" i="1"/>
  <c r="O125" i="1"/>
  <c r="O180" i="1"/>
  <c r="O91" i="1"/>
  <c r="O129" i="1"/>
  <c r="O124" i="1"/>
  <c r="O87" i="1"/>
  <c r="O123" i="1"/>
  <c r="O109" i="1"/>
  <c r="O58" i="1"/>
  <c r="O163" i="1"/>
  <c r="O167" i="1"/>
  <c r="O282" i="1"/>
  <c r="O208" i="1"/>
  <c r="O257" i="1"/>
  <c r="O265" i="1"/>
  <c r="O370" i="1"/>
  <c r="O372" i="1"/>
  <c r="O267" i="1"/>
  <c r="AT267" i="1" s="1"/>
  <c r="O271" i="1"/>
  <c r="AT271" i="1" s="1"/>
  <c r="O258" i="1"/>
  <c r="O262" i="1"/>
  <c r="O204" i="1"/>
  <c r="O278" i="1"/>
  <c r="O363" i="1"/>
  <c r="O365" i="1"/>
  <c r="O384" i="1"/>
  <c r="O386" i="1"/>
  <c r="O196" i="1"/>
  <c r="O198" i="1"/>
  <c r="O176" i="1"/>
  <c r="O179" i="1"/>
  <c r="O395" i="1"/>
  <c r="O397" i="1"/>
  <c r="O174" i="1"/>
  <c r="O153" i="1"/>
  <c r="O155" i="1"/>
  <c r="O377" i="1"/>
  <c r="O379" i="1"/>
  <c r="O261" i="1"/>
  <c r="O160" i="1"/>
  <c r="O161" i="1"/>
  <c r="O260" i="1"/>
  <c r="O259" i="1"/>
  <c r="O359" i="1"/>
  <c r="O360" i="1"/>
  <c r="O361" i="1"/>
  <c r="O362" i="1"/>
  <c r="O170" i="1"/>
  <c r="O171" i="1"/>
  <c r="O393" i="1"/>
  <c r="O394" i="1"/>
  <c r="O389" i="1"/>
  <c r="O390" i="1"/>
  <c r="O172" i="1"/>
  <c r="O173" i="1"/>
  <c r="O151" i="1"/>
  <c r="O152" i="1"/>
  <c r="O194" i="1"/>
  <c r="O195" i="1"/>
  <c r="O375" i="1"/>
  <c r="O376" i="1"/>
  <c r="O268" i="1"/>
  <c r="O368" i="1"/>
  <c r="O369" i="1"/>
  <c r="O382" i="1"/>
  <c r="O383" i="1"/>
  <c r="O200" i="1"/>
  <c r="O201" i="1"/>
  <c r="O17" i="1"/>
  <c r="AT17" i="1" s="1"/>
  <c r="O175" i="1"/>
  <c r="O115" i="1"/>
  <c r="O159" i="1"/>
  <c r="O177" i="1"/>
  <c r="AA56" i="19"/>
  <c r="H98" i="19" s="1"/>
  <c r="T70" i="19"/>
  <c r="J83" i="19" s="1"/>
  <c r="W70" i="19"/>
  <c r="J84" i="19" s="1"/>
  <c r="Z42" i="19"/>
  <c r="F85" i="19" s="1"/>
  <c r="X28" i="19"/>
  <c r="D97" i="19" s="1"/>
  <c r="Z28" i="19"/>
  <c r="D85" i="19" s="1"/>
  <c r="L42" i="19"/>
  <c r="F93" i="19" s="1"/>
  <c r="AD56" i="19"/>
  <c r="H99" i="19" s="1"/>
  <c r="AC42" i="19"/>
  <c r="F86" i="19" s="1"/>
  <c r="W28" i="19"/>
  <c r="D84" i="19" s="1"/>
  <c r="AC56" i="19"/>
  <c r="H86" i="19" s="1"/>
  <c r="N56" i="19"/>
  <c r="H81" i="19" s="1"/>
  <c r="K56" i="19"/>
  <c r="H80" i="19" s="1"/>
  <c r="I70" i="19"/>
  <c r="J92" i="19" s="1"/>
  <c r="H70" i="19"/>
  <c r="J79" i="19" s="1"/>
  <c r="B28" i="19"/>
  <c r="D77" i="19" s="1"/>
  <c r="AA28" i="19"/>
  <c r="D98" i="19" s="1"/>
  <c r="W56" i="19"/>
  <c r="H84" i="19" s="1"/>
  <c r="B70" i="19"/>
  <c r="J77" i="19" s="1"/>
  <c r="U42" i="19"/>
  <c r="F96" i="19" s="1"/>
  <c r="K28" i="19"/>
  <c r="D80" i="19" s="1"/>
  <c r="W42" i="19"/>
  <c r="F84" i="19" s="1"/>
  <c r="L28" i="19"/>
  <c r="D93" i="19" s="1"/>
  <c r="E42" i="19"/>
  <c r="F78" i="19" s="1"/>
  <c r="K42" i="19"/>
  <c r="F80" i="19" s="1"/>
  <c r="U56" i="19"/>
  <c r="H96" i="19" s="1"/>
  <c r="Z56" i="19"/>
  <c r="H85" i="19" s="1"/>
  <c r="C28" i="19"/>
  <c r="D90" i="19" s="1"/>
  <c r="R70" i="19"/>
  <c r="J95" i="19" s="1"/>
  <c r="C70" i="19"/>
  <c r="J90" i="19" s="1"/>
  <c r="B42" i="19"/>
  <c r="F77" i="19" s="1"/>
  <c r="N70" i="19"/>
  <c r="J81" i="19" s="1"/>
  <c r="AC70" i="19"/>
  <c r="J86" i="19" s="1"/>
  <c r="X42" i="19"/>
  <c r="F97" i="19" s="1"/>
  <c r="Z70" i="19"/>
  <c r="J85" i="19" s="1"/>
  <c r="F42" i="19"/>
  <c r="F91" i="19" s="1"/>
  <c r="I56" i="19"/>
  <c r="H92" i="19" s="1"/>
  <c r="O28" i="19"/>
  <c r="D94" i="19" s="1"/>
  <c r="U28" i="19"/>
  <c r="D96" i="19" s="1"/>
  <c r="T28" i="19"/>
  <c r="D83" i="19" s="1"/>
  <c r="R56" i="19"/>
  <c r="H95" i="19" s="1"/>
  <c r="X56" i="19"/>
  <c r="H97" i="19" s="1"/>
  <c r="H28" i="19"/>
  <c r="D79" i="19" s="1"/>
  <c r="X70" i="19"/>
  <c r="J97" i="19" s="1"/>
  <c r="Q70" i="19"/>
  <c r="J82" i="19" s="1"/>
  <c r="I42" i="19"/>
  <c r="F92" i="19" s="1"/>
  <c r="Q56" i="19"/>
  <c r="H82" i="19" s="1"/>
  <c r="B56" i="19"/>
  <c r="H77" i="19" s="1"/>
  <c r="N28" i="19"/>
  <c r="D81" i="19" s="1"/>
  <c r="F70" i="19"/>
  <c r="J91" i="19" s="1"/>
  <c r="H42" i="19"/>
  <c r="F79" i="19" s="1"/>
  <c r="C56" i="19"/>
  <c r="H90" i="19" s="1"/>
  <c r="AD28" i="19"/>
  <c r="D99" i="19" s="1"/>
  <c r="Q28" i="19"/>
  <c r="D82" i="19" s="1"/>
  <c r="L70" i="19"/>
  <c r="J93" i="19" s="1"/>
  <c r="O70" i="19"/>
  <c r="J94" i="19" s="1"/>
  <c r="T42" i="19"/>
  <c r="F83" i="19" s="1"/>
  <c r="E56" i="19"/>
  <c r="H78" i="19" s="1"/>
  <c r="AA70" i="19"/>
  <c r="J98" i="19" s="1"/>
  <c r="E70" i="19"/>
  <c r="J78" i="19" s="1"/>
  <c r="O42" i="19"/>
  <c r="F94" i="19" s="1"/>
  <c r="T56" i="19"/>
  <c r="H83" i="19" s="1"/>
  <c r="R42" i="19"/>
  <c r="F95" i="19" s="1"/>
  <c r="AA42" i="19"/>
  <c r="F98" i="19" s="1"/>
  <c r="F28" i="19"/>
  <c r="D91" i="19" s="1"/>
  <c r="AC28" i="19"/>
  <c r="D86" i="19" s="1"/>
  <c r="AD70" i="19"/>
  <c r="J99" i="19" s="1"/>
  <c r="C42" i="19"/>
  <c r="F90" i="19" s="1"/>
  <c r="AD42" i="19"/>
  <c r="F99" i="19" s="1"/>
  <c r="Q42" i="19"/>
  <c r="F82" i="19" s="1"/>
  <c r="N42" i="19"/>
  <c r="F81" i="19" s="1"/>
  <c r="L56" i="19"/>
  <c r="H93" i="19" s="1"/>
  <c r="O56" i="19"/>
  <c r="H94" i="19" s="1"/>
  <c r="H56" i="19"/>
  <c r="H79" i="19" s="1"/>
  <c r="R28" i="19"/>
  <c r="D95" i="19" s="1"/>
  <c r="I28" i="19"/>
  <c r="D92" i="19" s="1"/>
  <c r="E28" i="19"/>
  <c r="D78" i="19" s="1"/>
  <c r="U70" i="19"/>
  <c r="J96" i="19" s="1"/>
  <c r="K70" i="19"/>
  <c r="J80" i="19" s="1"/>
  <c r="F56" i="19"/>
  <c r="H91" i="19" s="1"/>
  <c r="E14" i="19"/>
  <c r="H14" i="19"/>
  <c r="B79" i="19" s="1"/>
  <c r="U14" i="19"/>
  <c r="B96" i="19" s="1"/>
  <c r="W14" i="19"/>
  <c r="B84" i="19" s="1"/>
  <c r="Q14" i="19"/>
  <c r="B82" i="19" s="1"/>
  <c r="I14" i="19"/>
  <c r="AA14" i="19"/>
  <c r="B98" i="19" s="1"/>
  <c r="AC14" i="19"/>
  <c r="B86" i="19" s="1"/>
  <c r="F14" i="19"/>
  <c r="B91" i="19" s="1"/>
  <c r="X14" i="19"/>
  <c r="B97" i="19" s="1"/>
  <c r="N14" i="19"/>
  <c r="B81" i="19" s="1"/>
  <c r="L14" i="19"/>
  <c r="B93" i="19" s="1"/>
  <c r="R14" i="19"/>
  <c r="B95" i="19" s="1"/>
  <c r="O14" i="19"/>
  <c r="B94" i="19" s="1"/>
  <c r="Z14" i="19"/>
  <c r="B85" i="19" s="1"/>
  <c r="K14" i="19"/>
  <c r="AD14" i="19"/>
  <c r="B99" i="19" s="1"/>
  <c r="T14" i="19"/>
  <c r="B83" i="19" s="1"/>
  <c r="C14" i="19"/>
  <c r="B90" i="19" s="1"/>
  <c r="B14" i="19"/>
  <c r="B77" i="19" s="1"/>
  <c r="AT257" i="1" l="1"/>
  <c r="AT376" i="1"/>
  <c r="AT127" i="1"/>
  <c r="AT151" i="1"/>
  <c r="AT370" i="1"/>
  <c r="AT130" i="1"/>
  <c r="AT55" i="1"/>
  <c r="AT431" i="1"/>
  <c r="AT387" i="1"/>
  <c r="AT245" i="1"/>
  <c r="AT207" i="1"/>
  <c r="AT268" i="1"/>
  <c r="AT361" i="1"/>
  <c r="AT286" i="1"/>
  <c r="AT377" i="1"/>
  <c r="AT200" i="1"/>
  <c r="AT195" i="1"/>
  <c r="AT153" i="1"/>
  <c r="AT384" i="1"/>
  <c r="AT115" i="1"/>
  <c r="AT368" i="1"/>
  <c r="AT173" i="1"/>
  <c r="AT362" i="1"/>
  <c r="AT261" i="1"/>
  <c r="AT263" i="1"/>
  <c r="AT423" i="1"/>
  <c r="AT274" i="1"/>
  <c r="AT57" i="1"/>
  <c r="AT162" i="1"/>
  <c r="AT95" i="1"/>
  <c r="AT50" i="1"/>
  <c r="AT313" i="1"/>
  <c r="AT172" i="1"/>
  <c r="AT419" i="1"/>
  <c r="AT422" i="1"/>
  <c r="AT197" i="1"/>
  <c r="AT430" i="1"/>
  <c r="AT264" i="1"/>
  <c r="AT107" i="1"/>
  <c r="AT61" i="1"/>
  <c r="AT252" i="1"/>
  <c r="AT360" i="1"/>
  <c r="AT198" i="1"/>
  <c r="AT375" i="1"/>
  <c r="AT359" i="1"/>
  <c r="AT155" i="1"/>
  <c r="AT196" i="1"/>
  <c r="AT258" i="1"/>
  <c r="AT129" i="1"/>
  <c r="AT40" i="1"/>
  <c r="AT31" i="1"/>
  <c r="AT128" i="1"/>
  <c r="AT427" i="1"/>
  <c r="AT385" i="1"/>
  <c r="AT62" i="1"/>
  <c r="AT352" i="1"/>
  <c r="AT118" i="1"/>
  <c r="AT136" i="1"/>
  <c r="AT396" i="1"/>
  <c r="AT187" i="1"/>
  <c r="AT181" i="1"/>
  <c r="AT210" i="1"/>
  <c r="AT163" i="1"/>
  <c r="AT70" i="1"/>
  <c r="AT11" i="1"/>
  <c r="AT204" i="1"/>
  <c r="AT383" i="1"/>
  <c r="AT177" i="1"/>
  <c r="AT382" i="1"/>
  <c r="AT152" i="1"/>
  <c r="AT171" i="1"/>
  <c r="AT161" i="1"/>
  <c r="AT365" i="1"/>
  <c r="AT372" i="1"/>
  <c r="AT116" i="1"/>
  <c r="AT432" i="1"/>
  <c r="AT165" i="1"/>
  <c r="AT144" i="1"/>
  <c r="AT217" i="1"/>
  <c r="AT90" i="1"/>
  <c r="AT193" i="1"/>
  <c r="AT124" i="1"/>
  <c r="AT125" i="1"/>
  <c r="AT209" i="1"/>
  <c r="AT14" i="1"/>
  <c r="AT80" i="1"/>
  <c r="AT442" i="1"/>
  <c r="AT429" i="1"/>
  <c r="AT175" i="1"/>
  <c r="AT52" i="1"/>
  <c r="AT398" i="1"/>
  <c r="AT290" i="1"/>
  <c r="AT199" i="1"/>
  <c r="AT13" i="1"/>
  <c r="AT126" i="1"/>
  <c r="AT84" i="1"/>
  <c r="AT131" i="1"/>
  <c r="AT276" i="1"/>
  <c r="AT64" i="1"/>
  <c r="AT69" i="1"/>
  <c r="AT145" i="1"/>
  <c r="AT390" i="1"/>
  <c r="AT266" i="1"/>
  <c r="AT287" i="1"/>
  <c r="AT160" i="1"/>
  <c r="AT402" i="1"/>
  <c r="AT77" i="1"/>
  <c r="AT63" i="1"/>
  <c r="AT401" i="1"/>
  <c r="AT411" i="1"/>
  <c r="AT363" i="1"/>
  <c r="AT278" i="1"/>
  <c r="AT182" i="1"/>
  <c r="AT58" i="1"/>
  <c r="AT170" i="1"/>
  <c r="AT407" i="1"/>
  <c r="AT259" i="1"/>
  <c r="AT179" i="1"/>
  <c r="AT428" i="1"/>
  <c r="AT188" i="1"/>
  <c r="AT22" i="1"/>
  <c r="AT174" i="1"/>
  <c r="AT201" i="1"/>
  <c r="AT260" i="1"/>
  <c r="AT176" i="1"/>
  <c r="AT132" i="1"/>
  <c r="AT272" i="1"/>
  <c r="AT112" i="1"/>
  <c r="AT68" i="1"/>
  <c r="AT436" i="1"/>
  <c r="AT410" i="1"/>
  <c r="AT441" i="1"/>
  <c r="AT435" i="1"/>
  <c r="AT404" i="1"/>
  <c r="AT409" i="1"/>
  <c r="AT408" i="1"/>
  <c r="AT289" i="1"/>
  <c r="AT403" i="1"/>
  <c r="AT437" i="1"/>
  <c r="AT438" i="1"/>
  <c r="AT406" i="1"/>
  <c r="AT405" i="1"/>
  <c r="AT397" i="1"/>
  <c r="AT424" i="1"/>
  <c r="AT412" i="1"/>
  <c r="AT440" i="1"/>
  <c r="AT395" i="1"/>
  <c r="AT425" i="1"/>
  <c r="AT415" i="1"/>
  <c r="AT389" i="1"/>
  <c r="AT394" i="1"/>
  <c r="AT400" i="1"/>
  <c r="AT392" i="1"/>
  <c r="AT413" i="1"/>
  <c r="AT439" i="1"/>
  <c r="AT426" i="1"/>
  <c r="AT273" i="1"/>
  <c r="AT414" i="1"/>
  <c r="AT391" i="1"/>
  <c r="AT393" i="1"/>
  <c r="AT399" i="1"/>
  <c r="AT285" i="1"/>
  <c r="AT265" i="1"/>
  <c r="AT284" i="1"/>
  <c r="AT388" i="1"/>
  <c r="AT277" i="1"/>
  <c r="AT288" i="1"/>
  <c r="AT283" i="1"/>
  <c r="AT178" i="1"/>
  <c r="AT386" i="1"/>
  <c r="AT10" i="1"/>
  <c r="AT109" i="1"/>
  <c r="AT66" i="1"/>
  <c r="AT159" i="1"/>
  <c r="AT270" i="1"/>
  <c r="AT262" i="1"/>
  <c r="AT208" i="1"/>
  <c r="AT194" i="1"/>
  <c r="AT379" i="1"/>
  <c r="AT167" i="1"/>
  <c r="AT369" i="1"/>
  <c r="AT183" i="1"/>
  <c r="AT87" i="1"/>
  <c r="AT82" i="1"/>
  <c r="AT67" i="1"/>
  <c r="AT367" i="1"/>
  <c r="AT65" i="1"/>
  <c r="AT123" i="1"/>
  <c r="AT202" i="1"/>
  <c r="AT275" i="1"/>
  <c r="AT81" i="1"/>
  <c r="AT133" i="1"/>
  <c r="AT282" i="1"/>
  <c r="AT102" i="1"/>
  <c r="AT91" i="1"/>
  <c r="J111" i="19"/>
  <c r="AT180" i="1"/>
  <c r="H111" i="19"/>
  <c r="F111" i="19"/>
  <c r="B111" i="19"/>
  <c r="D111" i="19"/>
  <c r="J109" i="19"/>
  <c r="J110" i="19"/>
  <c r="F106" i="19"/>
  <c r="D110" i="19"/>
  <c r="H112" i="19"/>
  <c r="F112" i="19"/>
  <c r="F104" i="19"/>
  <c r="D103" i="19"/>
  <c r="H104" i="19"/>
  <c r="J108" i="19"/>
  <c r="H106" i="19"/>
  <c r="H107" i="19"/>
  <c r="H105" i="19"/>
  <c r="H109" i="19"/>
  <c r="D106" i="19"/>
  <c r="D105" i="19"/>
  <c r="J103" i="19"/>
  <c r="J105" i="19"/>
  <c r="F109" i="19"/>
  <c r="J112" i="19"/>
  <c r="G77" i="19"/>
  <c r="H110" i="19"/>
  <c r="K82" i="19"/>
  <c r="D108" i="19"/>
  <c r="K77" i="19"/>
  <c r="K80" i="19"/>
  <c r="K85" i="19"/>
  <c r="D104" i="19"/>
  <c r="E92" i="19"/>
  <c r="E81" i="19"/>
  <c r="G80" i="19"/>
  <c r="J107" i="19"/>
  <c r="E86" i="19"/>
  <c r="F110" i="19"/>
  <c r="B110" i="19"/>
  <c r="F105" i="19"/>
  <c r="K95" i="19"/>
  <c r="G83" i="19"/>
  <c r="K92" i="19"/>
  <c r="K96" i="19"/>
  <c r="E90" i="19"/>
  <c r="E84" i="19"/>
  <c r="E82" i="19"/>
  <c r="I86" i="19"/>
  <c r="I78" i="19"/>
  <c r="I85" i="19"/>
  <c r="I77" i="19"/>
  <c r="I82" i="19"/>
  <c r="I84" i="19"/>
  <c r="I81" i="19"/>
  <c r="I83" i="19"/>
  <c r="I80" i="19"/>
  <c r="I79" i="19"/>
  <c r="K84" i="19"/>
  <c r="E83" i="19"/>
  <c r="G85" i="19"/>
  <c r="K91" i="19"/>
  <c r="K97" i="19"/>
  <c r="E95" i="19"/>
  <c r="E77" i="19"/>
  <c r="J106" i="19"/>
  <c r="G84" i="19"/>
  <c r="K98" i="19"/>
  <c r="E98" i="19"/>
  <c r="E85" i="19"/>
  <c r="K78" i="19"/>
  <c r="H108" i="19"/>
  <c r="G78" i="19"/>
  <c r="K93" i="19"/>
  <c r="E99" i="19"/>
  <c r="E96" i="19"/>
  <c r="E79" i="19"/>
  <c r="F107" i="19"/>
  <c r="D112" i="19"/>
  <c r="K86" i="19"/>
  <c r="F108" i="19"/>
  <c r="G86" i="19"/>
  <c r="K99" i="19"/>
  <c r="E91" i="19"/>
  <c r="E78" i="19"/>
  <c r="I91" i="19"/>
  <c r="I98" i="19"/>
  <c r="I90" i="19"/>
  <c r="I97" i="19"/>
  <c r="I92" i="19"/>
  <c r="I96" i="19"/>
  <c r="I94" i="19"/>
  <c r="I93" i="19"/>
  <c r="I95" i="19"/>
  <c r="I99" i="19"/>
  <c r="H103" i="19"/>
  <c r="K81" i="19"/>
  <c r="K90" i="19"/>
  <c r="G81" i="19"/>
  <c r="G79" i="19"/>
  <c r="K94" i="19"/>
  <c r="E93" i="19"/>
  <c r="E97" i="19"/>
  <c r="E80" i="19"/>
  <c r="K79" i="19"/>
  <c r="D109" i="19"/>
  <c r="G98" i="19"/>
  <c r="F103" i="19"/>
  <c r="G94" i="19"/>
  <c r="G93" i="19"/>
  <c r="G90" i="19"/>
  <c r="G97" i="19"/>
  <c r="G91" i="19"/>
  <c r="G92" i="19"/>
  <c r="G96" i="19"/>
  <c r="G95" i="19"/>
  <c r="G99" i="19"/>
  <c r="G82" i="19"/>
  <c r="E94" i="19"/>
  <c r="J104" i="19"/>
  <c r="K83" i="19"/>
  <c r="D107" i="19"/>
  <c r="B92" i="19"/>
  <c r="C92" i="19" s="1"/>
  <c r="B103" i="19"/>
  <c r="B108" i="19"/>
  <c r="B107" i="19"/>
  <c r="B109" i="19"/>
  <c r="B80" i="19"/>
  <c r="B106" i="19" s="1"/>
  <c r="B112" i="19"/>
  <c r="B78" i="19"/>
  <c r="B104" i="19" s="1"/>
  <c r="E110" i="19" l="1"/>
  <c r="E108" i="19"/>
  <c r="G109" i="19"/>
  <c r="G104" i="19"/>
  <c r="I105" i="19"/>
  <c r="G103" i="19"/>
  <c r="K110" i="19"/>
  <c r="I107" i="19"/>
  <c r="K107" i="19"/>
  <c r="I106" i="19"/>
  <c r="G110" i="19"/>
  <c r="E107" i="19"/>
  <c r="I111" i="19"/>
  <c r="E106" i="19"/>
  <c r="I104" i="19"/>
  <c r="K104" i="19"/>
  <c r="I110" i="19"/>
  <c r="E109" i="19"/>
  <c r="K103" i="19"/>
  <c r="K108" i="19"/>
  <c r="B105" i="19"/>
  <c r="I109" i="19"/>
  <c r="C98" i="19"/>
  <c r="O98" i="19" s="1"/>
  <c r="E111" i="19"/>
  <c r="K112" i="19"/>
  <c r="E112" i="19"/>
  <c r="K106" i="19"/>
  <c r="E103" i="19"/>
  <c r="E105" i="19"/>
  <c r="I108" i="19"/>
  <c r="O92" i="19"/>
  <c r="E104" i="19"/>
  <c r="K111" i="19"/>
  <c r="I103" i="19"/>
  <c r="C97" i="19"/>
  <c r="C96" i="19"/>
  <c r="O96" i="19" s="1"/>
  <c r="C90" i="19"/>
  <c r="O90" i="19" s="1"/>
  <c r="K109" i="19"/>
  <c r="K105" i="19"/>
  <c r="I112" i="19"/>
  <c r="G107" i="19"/>
  <c r="C99" i="19"/>
  <c r="O99" i="19" s="1"/>
  <c r="C91" i="19"/>
  <c r="O91" i="19" s="1"/>
  <c r="G106" i="19"/>
  <c r="G111" i="19"/>
  <c r="C95" i="19"/>
  <c r="O95" i="19" s="1"/>
  <c r="G108" i="19"/>
  <c r="C94" i="19"/>
  <c r="O94" i="19" s="1"/>
  <c r="C93" i="19"/>
  <c r="O93" i="19" s="1"/>
  <c r="G105" i="19"/>
  <c r="G112" i="19"/>
  <c r="C78" i="19"/>
  <c r="O78" i="19" s="1"/>
  <c r="C85" i="19"/>
  <c r="O85" i="19" s="1"/>
  <c r="C77" i="19"/>
  <c r="O77" i="19" s="1"/>
  <c r="C81" i="19"/>
  <c r="O81" i="19" s="1"/>
  <c r="C79" i="19"/>
  <c r="O79" i="19" s="1"/>
  <c r="C86" i="19"/>
  <c r="O86" i="19" s="1"/>
  <c r="C83" i="19"/>
  <c r="O83" i="19" s="1"/>
  <c r="C82" i="19"/>
  <c r="O82" i="19" s="1"/>
  <c r="C84" i="19"/>
  <c r="O84" i="19" s="1"/>
  <c r="C80" i="19"/>
  <c r="C110" i="19" l="1"/>
  <c r="O110" i="19" s="1"/>
  <c r="Q110" i="19" s="1"/>
  <c r="O97" i="19"/>
  <c r="N97" i="19" s="1"/>
  <c r="C103" i="19"/>
  <c r="O103" i="19" s="1"/>
  <c r="Q103" i="19" s="1"/>
  <c r="C107" i="19"/>
  <c r="O107" i="19" s="1"/>
  <c r="Q107" i="19" s="1"/>
  <c r="C108" i="19"/>
  <c r="O108" i="19" s="1"/>
  <c r="Q108" i="19" s="1"/>
  <c r="C105" i="19"/>
  <c r="O105" i="19" s="1"/>
  <c r="Q105" i="19" s="1"/>
  <c r="O80" i="19"/>
  <c r="N80" i="19" s="1"/>
  <c r="C106" i="19"/>
  <c r="O106" i="19" s="1"/>
  <c r="Q106" i="19" s="1"/>
  <c r="C111" i="19"/>
  <c r="O111" i="19" s="1"/>
  <c r="Q111" i="19" s="1"/>
  <c r="C112" i="19"/>
  <c r="O112" i="19" s="1"/>
  <c r="Q112" i="19" s="1"/>
  <c r="C109" i="19"/>
  <c r="O109" i="19" s="1"/>
  <c r="Q109" i="19" s="1"/>
  <c r="C104" i="19"/>
  <c r="O104" i="19" s="1"/>
  <c r="Q104" i="19" s="1"/>
  <c r="N99" i="19" l="1"/>
  <c r="N94" i="19"/>
  <c r="N90" i="19"/>
  <c r="P105" i="19"/>
  <c r="P103" i="19"/>
  <c r="P109" i="19"/>
  <c r="P106" i="19"/>
  <c r="N95" i="19"/>
  <c r="P112" i="19"/>
  <c r="P111" i="19"/>
  <c r="P110" i="19"/>
  <c r="P108" i="19"/>
  <c r="P104" i="19"/>
  <c r="P107" i="19"/>
  <c r="N91" i="19"/>
  <c r="N93" i="19"/>
  <c r="N96" i="19"/>
  <c r="N92" i="19"/>
  <c r="N98" i="19"/>
  <c r="N110" i="19"/>
  <c r="N111" i="19"/>
  <c r="N106" i="19"/>
  <c r="N105" i="19"/>
  <c r="N104" i="19"/>
  <c r="N84" i="19"/>
  <c r="N86" i="19"/>
  <c r="N109" i="19"/>
  <c r="N85" i="19"/>
  <c r="N83" i="19"/>
  <c r="N107" i="19"/>
  <c r="N108" i="19"/>
  <c r="N81" i="19"/>
  <c r="N82" i="19"/>
  <c r="N103" i="19"/>
  <c r="N79" i="19"/>
  <c r="N112" i="19"/>
  <c r="N78" i="19"/>
  <c r="N7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</author>
  </authors>
  <commentList>
    <comment ref="P2" authorId="0" shapeId="0" xr:uid="{0EA6B3D6-1EF4-417C-BA9C-E0F9CB8F74C4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List of available names
</t>
        </r>
      </text>
    </comment>
    <comment ref="Q2" authorId="0" shapeId="0" xr:uid="{48C9E008-B63A-47D2-8A4D-AC6705B98EC1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Binary "if used" or not</t>
        </r>
      </text>
    </comment>
    <comment ref="R2" authorId="0" shapeId="0" xr:uid="{956D20A3-575F-44F3-AC50-C92EA822A8D5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Defines the used name list
</t>
        </r>
      </text>
    </comment>
    <comment ref="AG2" authorId="0" shapeId="0" xr:uid="{03E87BC2-4456-4C14-8B7D-60912356384C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List of available names
</t>
        </r>
      </text>
    </comment>
    <comment ref="AH2" authorId="0" shapeId="0" xr:uid="{7BBE2571-ECE3-4D79-B320-99CBAF3642F9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Binary "if used" or not</t>
        </r>
      </text>
    </comment>
    <comment ref="AI2" authorId="0" shapeId="0" xr:uid="{71C36F38-BB0A-4F99-A26C-A9080E69F6B2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Defines the used name list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<sst xmlns="http://schemas.openxmlformats.org/spreadsheetml/2006/main" count="3379" uniqueCount="1030">
  <si>
    <t>Clubs</t>
  </si>
  <si>
    <t>Colchester &amp; Tendring AC</t>
  </si>
  <si>
    <t>Colchester Harriers</t>
  </si>
  <si>
    <t>Great Bentley</t>
  </si>
  <si>
    <t>Harwich Runners</t>
  </si>
  <si>
    <t>Halstead R R</t>
  </si>
  <si>
    <t>Ipswich Jaffa</t>
  </si>
  <si>
    <t>Mid Essex Casuals</t>
  </si>
  <si>
    <t>Springfield Striders</t>
  </si>
  <si>
    <t>Tiptree</t>
  </si>
  <si>
    <t>Witham RC</t>
  </si>
  <si>
    <t>First Name</t>
  </si>
  <si>
    <t>Surname</t>
  </si>
  <si>
    <t>Club</t>
  </si>
  <si>
    <t>Gender</t>
  </si>
  <si>
    <t>School Year</t>
  </si>
  <si>
    <t>M</t>
  </si>
  <si>
    <t>F</t>
  </si>
  <si>
    <t>Age Group</t>
  </si>
  <si>
    <t>U11</t>
  </si>
  <si>
    <t>U13</t>
  </si>
  <si>
    <t>U15</t>
  </si>
  <si>
    <t>U17</t>
  </si>
  <si>
    <t>Age</t>
  </si>
  <si>
    <t>Year Group</t>
  </si>
  <si>
    <t>13-14</t>
  </si>
  <si>
    <t>14-15</t>
  </si>
  <si>
    <t>15-16</t>
  </si>
  <si>
    <t>16-17</t>
  </si>
  <si>
    <t>AG</t>
  </si>
  <si>
    <t>Position:</t>
  </si>
  <si>
    <t xml:space="preserve">RACE 1: </t>
  </si>
  <si>
    <t xml:space="preserve">RACE 2: </t>
  </si>
  <si>
    <t>RACE 3:</t>
  </si>
  <si>
    <t>Ipswich Highschool</t>
  </si>
  <si>
    <t>RACE 4:</t>
  </si>
  <si>
    <t>Hilly Fields</t>
  </si>
  <si>
    <t>RACE 5:</t>
  </si>
  <si>
    <t>Date:</t>
  </si>
  <si>
    <t>Location</t>
  </si>
  <si>
    <t>FullName</t>
  </si>
  <si>
    <t>Name</t>
  </si>
  <si>
    <t>NESS CROSS COUNTRY: RACE 1 BOYS</t>
  </si>
  <si>
    <t>BoyList</t>
  </si>
  <si>
    <t>R1Boy Avail</t>
  </si>
  <si>
    <t>R2Boy Avail</t>
  </si>
  <si>
    <t>R3Boy Avail</t>
  </si>
  <si>
    <t>R4Boy Avail</t>
  </si>
  <si>
    <t>R5Boy Avail</t>
  </si>
  <si>
    <t>R1Girl Avail</t>
  </si>
  <si>
    <t>R2Girl Avail</t>
  </si>
  <si>
    <t>R3Girl Avail</t>
  </si>
  <si>
    <t>R4Girl Avail</t>
  </si>
  <si>
    <t>R5Girl Avail</t>
  </si>
  <si>
    <t>R1Boy Used</t>
  </si>
  <si>
    <t>zzz-UsedNameList</t>
  </si>
  <si>
    <t>R1Boy UsedNameList</t>
  </si>
  <si>
    <t>NESS CROSS COUNTRY: RACE 1 GIRLS</t>
  </si>
  <si>
    <t>NESS CROSS COUNTRY: RACE 2 BOYS</t>
  </si>
  <si>
    <t>NESS CROSS COUNTRY: RACE 3 BOYS</t>
  </si>
  <si>
    <t>R2Boy Used</t>
  </si>
  <si>
    <t>R2Boy UsedNameList</t>
  </si>
  <si>
    <t>R3Boy Used</t>
  </si>
  <si>
    <t>R3Boy UsedNameList</t>
  </si>
  <si>
    <t>Ref O,NameXB,O</t>
  </si>
  <si>
    <t>Ref NameXB,O</t>
  </si>
  <si>
    <t>R4Boy Used</t>
  </si>
  <si>
    <t>R4Boy UsedNameList</t>
  </si>
  <si>
    <t>Please type the athlete position and select their name from the dropdown list.
NOTE: Duplicate &amp; Error values will be highlighted in red. 
Names used already will be listed underneath the "zzz-UsedNameList" option.
Ensure that you are on the correct sheet and the athlete gender is correctly declared on the TeamDec sheet.</t>
  </si>
  <si>
    <t>NESS CROSS COUNTRY: RACE 4 BOYS</t>
  </si>
  <si>
    <t>NESS CROSS COUNTRY: RACE 5 BOYS</t>
  </si>
  <si>
    <t>R5Boy Used</t>
  </si>
  <si>
    <t>R5Boy UsedNameList</t>
  </si>
  <si>
    <t>GirlList</t>
  </si>
  <si>
    <t>R1Girl Used</t>
  </si>
  <si>
    <t>R1Girl UsedNameList</t>
  </si>
  <si>
    <t>R2Girl Used</t>
  </si>
  <si>
    <t>R2Girl UsedNameList</t>
  </si>
  <si>
    <t>R3Girl Used</t>
  </si>
  <si>
    <t>R3Girl UsedNameList</t>
  </si>
  <si>
    <t>R4Girl Used</t>
  </si>
  <si>
    <t>R4Girl UsedNameList</t>
  </si>
  <si>
    <t>R5Girl Used</t>
  </si>
  <si>
    <t>R5Girl UsedNameList</t>
  </si>
  <si>
    <t>NESS CROSS COUNTRY: RACE 2 GIRLS</t>
  </si>
  <si>
    <t>NESS CROSS COUNTRY: RACE 3 GIRLS</t>
  </si>
  <si>
    <t>NESS CROSS COUNTRY: RACE 4 GIRLS</t>
  </si>
  <si>
    <t>NESS CROSS COUNTRY: RACE 5 GIRLS</t>
  </si>
  <si>
    <t>Position</t>
  </si>
  <si>
    <t>1. Enter information within TeamDec sheet.</t>
  </si>
  <si>
    <t>2. Rename the sheet with your club name and send to antony.goodall@gmail.com &amp; taliesin.stevenson@gmail.com.</t>
  </si>
  <si>
    <t>INSTRUCTIONS FOR TEAM DECLARATION</t>
  </si>
  <si>
    <t>INSTRUCTIONS FOR POST-RACE RESULTS COLLATION</t>
  </si>
  <si>
    <t>1. We send your team declaration sheet back to you with an unlocked "Race 1 Boy" and Race 1 Girl" sheet. This will allow you to select the names you have entered from the Team Declaration Sheet.</t>
  </si>
  <si>
    <t>2. Once those results are entered, please send the sheets back to antony.goodall@gmail.com &amp; taliesin.stevenson@gmail.com for processing.</t>
  </si>
  <si>
    <t>3. We will load in the information from TeamDec to a master sheet, so if any mid-season changes e.g. new athletes are added, please let us know so we can load them in.</t>
  </si>
  <si>
    <t>NESS CROSS COUNTRY: Scoring Sheet</t>
  </si>
  <si>
    <t>Posn</t>
  </si>
  <si>
    <t>Points:</t>
  </si>
  <si>
    <t>Points</t>
  </si>
  <si>
    <t>SCORER SHEET</t>
  </si>
  <si>
    <t>SEASON TOTAL</t>
  </si>
  <si>
    <t>2024-2025</t>
  </si>
  <si>
    <t>NESS LEAGUE</t>
  </si>
  <si>
    <t>Races:</t>
  </si>
  <si>
    <t>Next Boy</t>
  </si>
  <si>
    <t>Next Girl</t>
  </si>
  <si>
    <t>Boys</t>
  </si>
  <si>
    <t>Girls</t>
  </si>
  <si>
    <t>S</t>
  </si>
  <si>
    <t>Male</t>
  </si>
  <si>
    <t>Female</t>
  </si>
  <si>
    <t>R1</t>
  </si>
  <si>
    <t>R2</t>
  </si>
  <si>
    <t xml:space="preserve">All names are pulled from the TeamDec sheet, positions are typed in by clubs on their respective sheets. We copy/paste the information here from all club sheets.
"Points" column will count the 1st U17 as 1 and the 2nd U17 as 2, so on and so forth.
</t>
  </si>
  <si>
    <r>
      <rPr>
        <sz val="9"/>
        <color theme="1"/>
        <rFont val="Aptos Narrow"/>
        <family val="2"/>
        <scheme val="minor"/>
      </rPr>
      <t xml:space="preserve">Instructions:
</t>
    </r>
    <r>
      <rPr>
        <sz val="7"/>
        <color theme="1"/>
        <rFont val="Aptos Narrow"/>
        <family val="2"/>
        <scheme val="minor"/>
      </rPr>
      <t>All names are pulled from the TeamDec sheet, positions are typed in by clubs on their respective sheets. We copy/paste the information here from all club sheets.
"Points" column will count the 1st U17 as 1 and the 2nd U17 as 2, so on and so forth.</t>
    </r>
  </si>
  <si>
    <t>INSTRUCTIONS FOR SCORERS</t>
  </si>
  <si>
    <t>1. Copy/Paste information from all clubs TeamDec sheet into this TeamDec.</t>
  </si>
  <si>
    <t>2. Copy/Paste Race1-Boy and Race1-Girl sheets into respective sheets.</t>
  </si>
  <si>
    <t>3. Each Boy/Girl will be automatically scored on The Race1-X sheets then returned to TeamDec for a summary view.</t>
  </si>
  <si>
    <t>R3</t>
  </si>
  <si>
    <t>R4</t>
  </si>
  <si>
    <t>R5</t>
  </si>
  <si>
    <t xml:space="preserve">RACE 3: </t>
  </si>
  <si>
    <t xml:space="preserve">RACE 4: </t>
  </si>
  <si>
    <t xml:space="preserve">RACE 5: </t>
  </si>
  <si>
    <t>Score Tables for Top 3 Boy/Girl by Club</t>
  </si>
  <si>
    <t>Race 1</t>
  </si>
  <si>
    <t>Race 2</t>
  </si>
  <si>
    <t>Race 3</t>
  </si>
  <si>
    <t>Race 4</t>
  </si>
  <si>
    <t>Race 5</t>
  </si>
  <si>
    <t>Race 6</t>
  </si>
  <si>
    <t>Total</t>
  </si>
  <si>
    <t>Combined</t>
  </si>
  <si>
    <t>Score</t>
  </si>
  <si>
    <t>Rank</t>
  </si>
  <si>
    <t>Table of Raw Club Score, Points and Rank</t>
  </si>
  <si>
    <t>5. Leaderboard for clubs is on the Score sheet below the top-3 tables.</t>
  </si>
  <si>
    <r>
      <t xml:space="preserve">4. Score collates the top-3 in each club and if a full team is not present, it will take the </t>
    </r>
    <r>
      <rPr>
        <i/>
        <sz val="11"/>
        <color theme="1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 xml:space="preserve">+1 number where </t>
    </r>
    <r>
      <rPr>
        <i/>
        <sz val="11"/>
        <color theme="1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 xml:space="preserve"> is the last runner in the boy/girl race. This is conditional for Male/Female, so don't worry about them being in the same list. This was "efficiency" i.e. my laziness!</t>
    </r>
  </si>
  <si>
    <t>6. On TeamDec we have lots of mini-tables to the right of the actual declared runners, these display the position and scores of each athlete pulled from Race1-B/G sheets. On the far right we have a little summary total for each athlete and the number of points they have scored.</t>
  </si>
  <si>
    <t>7. To do: Filter the 'tblAthPoints' to create a mini leaderboard of U11-u17s and merge in the club leaderboard info.</t>
  </si>
  <si>
    <t>Braintree &amp; District AC</t>
  </si>
  <si>
    <t>12-13</t>
  </si>
  <si>
    <t>11-12</t>
  </si>
  <si>
    <t>10-11</t>
  </si>
  <si>
    <t>9-10</t>
  </si>
  <si>
    <t>8-9</t>
  </si>
  <si>
    <t>7-8</t>
  </si>
  <si>
    <t>Evie</t>
  </si>
  <si>
    <t>Gowers</t>
  </si>
  <si>
    <t>Martha</t>
  </si>
  <si>
    <t>May</t>
  </si>
  <si>
    <t>Scarlett</t>
  </si>
  <si>
    <t>Campbell</t>
  </si>
  <si>
    <t>Jessica</t>
  </si>
  <si>
    <t>Smith</t>
  </si>
  <si>
    <t>Samuel</t>
  </si>
  <si>
    <t>Toby</t>
  </si>
  <si>
    <t>Metson</t>
  </si>
  <si>
    <t>Hannah</t>
  </si>
  <si>
    <t>Root</t>
  </si>
  <si>
    <t>Jacob</t>
  </si>
  <si>
    <t>Evelyn</t>
  </si>
  <si>
    <t>Roulson</t>
  </si>
  <si>
    <t>Lois</t>
  </si>
  <si>
    <t>Robyn</t>
  </si>
  <si>
    <t>Rosie</t>
  </si>
  <si>
    <t>Owen</t>
  </si>
  <si>
    <t>Bambridge</t>
  </si>
  <si>
    <t>Willow</t>
  </si>
  <si>
    <t>Callum</t>
  </si>
  <si>
    <t>Roughan</t>
  </si>
  <si>
    <t>Felix</t>
  </si>
  <si>
    <t>Whale</t>
  </si>
  <si>
    <t>Eva</t>
  </si>
  <si>
    <t>Finn</t>
  </si>
  <si>
    <t>Massey</t>
  </si>
  <si>
    <t>Isabelle</t>
  </si>
  <si>
    <t>Race</t>
  </si>
  <si>
    <t>Jude</t>
  </si>
  <si>
    <t>Lynch</t>
  </si>
  <si>
    <t>Isaac</t>
  </si>
  <si>
    <t>Tovey</t>
  </si>
  <si>
    <t>Wren</t>
  </si>
  <si>
    <t>Harry</t>
  </si>
  <si>
    <t>Tyrrell</t>
  </si>
  <si>
    <t>Audrey</t>
  </si>
  <si>
    <t>Poppy</t>
  </si>
  <si>
    <t>Turner</t>
  </si>
  <si>
    <t>Tilley</t>
  </si>
  <si>
    <t>Georgia</t>
  </si>
  <si>
    <t>Coyles</t>
  </si>
  <si>
    <t>Alliana</t>
  </si>
  <si>
    <t>Peros</t>
  </si>
  <si>
    <t>Alice</t>
  </si>
  <si>
    <t>Flatt</t>
  </si>
  <si>
    <t>Charlie</t>
  </si>
  <si>
    <t>Roxby-Clarke</t>
  </si>
  <si>
    <t>Elijah</t>
  </si>
  <si>
    <t>Barnard</t>
  </si>
  <si>
    <t>Finlay</t>
  </si>
  <si>
    <t>Higgs</t>
  </si>
  <si>
    <t>Beau</t>
  </si>
  <si>
    <t>Johnson</t>
  </si>
  <si>
    <t>Jamie</t>
  </si>
  <si>
    <t>Carter</t>
  </si>
  <si>
    <t>Freddie</t>
  </si>
  <si>
    <t>Finbra</t>
  </si>
  <si>
    <t>Hector</t>
  </si>
  <si>
    <t>Davies</t>
  </si>
  <si>
    <t>Olly</t>
  </si>
  <si>
    <t>Grace</t>
  </si>
  <si>
    <t>Loomes</t>
  </si>
  <si>
    <t>Benjamin</t>
  </si>
  <si>
    <t>Squirrell</t>
  </si>
  <si>
    <t>Megan</t>
  </si>
  <si>
    <t>Wade</t>
  </si>
  <si>
    <t>Matilda</t>
  </si>
  <si>
    <t>Borrett</t>
  </si>
  <si>
    <t>Kingsley</t>
  </si>
  <si>
    <t>Arabella</t>
  </si>
  <si>
    <t>Waddle</t>
  </si>
  <si>
    <t>Jasmine</t>
  </si>
  <si>
    <t>Baker</t>
  </si>
  <si>
    <t>Imogen</t>
  </si>
  <si>
    <t>Bucys</t>
  </si>
  <si>
    <t>Dexter</t>
  </si>
  <si>
    <t>Bullock</t>
  </si>
  <si>
    <t>Milan</t>
  </si>
  <si>
    <t>Burkot</t>
  </si>
  <si>
    <t>Orwel</t>
  </si>
  <si>
    <t>Fraser-Lim</t>
  </si>
  <si>
    <t>Isobel</t>
  </si>
  <si>
    <t>Grosett</t>
  </si>
  <si>
    <t>Mila</t>
  </si>
  <si>
    <t>Joyson</t>
  </si>
  <si>
    <t>Molly</t>
  </si>
  <si>
    <t>Raishbrook</t>
  </si>
  <si>
    <t>Christopher</t>
  </si>
  <si>
    <t>Sillik</t>
  </si>
  <si>
    <t>Smy</t>
  </si>
  <si>
    <t>Orla</t>
  </si>
  <si>
    <t>Seren</t>
  </si>
  <si>
    <t>Bloor</t>
  </si>
  <si>
    <t>Thomas</t>
  </si>
  <si>
    <t>Bowen</t>
  </si>
  <si>
    <t>Elliot</t>
  </si>
  <si>
    <t>Hobson</t>
  </si>
  <si>
    <t>Alfie</t>
  </si>
  <si>
    <t>Isla</t>
  </si>
  <si>
    <t>Roberts</t>
  </si>
  <si>
    <t>Joshua</t>
  </si>
  <si>
    <t>Seaman</t>
  </si>
  <si>
    <t>Fairs</t>
  </si>
  <si>
    <t>Sienna</t>
  </si>
  <si>
    <t>Jones</t>
  </si>
  <si>
    <t>Nixon</t>
  </si>
  <si>
    <t>Ethan</t>
  </si>
  <si>
    <t>Maya</t>
  </si>
  <si>
    <t>Wright</t>
  </si>
  <si>
    <t>Esther</t>
  </si>
  <si>
    <t>Andrews</t>
  </si>
  <si>
    <t>Leo</t>
  </si>
  <si>
    <t>Darcy</t>
  </si>
  <si>
    <t>Evangelyne</t>
  </si>
  <si>
    <t>Geary</t>
  </si>
  <si>
    <t>Alex</t>
  </si>
  <si>
    <t>Georgalas</t>
  </si>
  <si>
    <t>Jason</t>
  </si>
  <si>
    <t>Katie</t>
  </si>
  <si>
    <t>Hill</t>
  </si>
  <si>
    <t>Ruby</t>
  </si>
  <si>
    <t>Mathias</t>
  </si>
  <si>
    <t>Noah</t>
  </si>
  <si>
    <t>Thorn</t>
  </si>
  <si>
    <t>Connor</t>
  </si>
  <si>
    <t>Peck</t>
  </si>
  <si>
    <t>Matthew</t>
  </si>
  <si>
    <t>Rupert</t>
  </si>
  <si>
    <t>Bate</t>
  </si>
  <si>
    <t>Laiton</t>
  </si>
  <si>
    <t>Berrryman-Burgoyne</t>
  </si>
  <si>
    <t>Max</t>
  </si>
  <si>
    <t>Croll</t>
  </si>
  <si>
    <t>Dunne</t>
  </si>
  <si>
    <t>Morley</t>
  </si>
  <si>
    <t>Akeem</t>
  </si>
  <si>
    <t>Osinaike</t>
  </si>
  <si>
    <t>Aaron</t>
  </si>
  <si>
    <t>Westall</t>
  </si>
  <si>
    <t>Albert</t>
  </si>
  <si>
    <t>Wheatley</t>
  </si>
  <si>
    <t>Barrett</t>
  </si>
  <si>
    <t>Xavier</t>
  </si>
  <si>
    <t>Bennett</t>
  </si>
  <si>
    <t>Jack</t>
  </si>
  <si>
    <t>Brennan</t>
  </si>
  <si>
    <t>Aidan</t>
  </si>
  <si>
    <t>Burgoyne</t>
  </si>
  <si>
    <t>Wilfred</t>
  </si>
  <si>
    <t>Cartwright</t>
  </si>
  <si>
    <t>David</t>
  </si>
  <si>
    <t>El-Schaeddhaei</t>
  </si>
  <si>
    <t>Ewen</t>
  </si>
  <si>
    <t>Gillett-Reubin</t>
  </si>
  <si>
    <t>Hunter</t>
  </si>
  <si>
    <t>Hopkins</t>
  </si>
  <si>
    <t>Joe</t>
  </si>
  <si>
    <t>Howard</t>
  </si>
  <si>
    <t>Robbie</t>
  </si>
  <si>
    <t>Caleb</t>
  </si>
  <si>
    <t>Koffie</t>
  </si>
  <si>
    <t>Byron</t>
  </si>
  <si>
    <t>Mooney</t>
  </si>
  <si>
    <t>Sam</t>
  </si>
  <si>
    <t>Selby</t>
  </si>
  <si>
    <t>Rowan</t>
  </si>
  <si>
    <t>Stringer</t>
  </si>
  <si>
    <t>Ely</t>
  </si>
  <si>
    <t>Thompson</t>
  </si>
  <si>
    <t>Micah</t>
  </si>
  <si>
    <t>Udechuku</t>
  </si>
  <si>
    <t>Wadley</t>
  </si>
  <si>
    <t>Wilbur</t>
  </si>
  <si>
    <t>Allam</t>
  </si>
  <si>
    <t>Gregory</t>
  </si>
  <si>
    <t>Fry</t>
  </si>
  <si>
    <t>Lawrence</t>
  </si>
  <si>
    <t>Gordon</t>
  </si>
  <si>
    <t>Hall</t>
  </si>
  <si>
    <t>Xander</t>
  </si>
  <si>
    <t>Muir</t>
  </si>
  <si>
    <t>Mason</t>
  </si>
  <si>
    <t>Partridge</t>
  </si>
  <si>
    <t>Dominic</t>
  </si>
  <si>
    <t>Bisoni</t>
  </si>
  <si>
    <t>Blanco</t>
  </si>
  <si>
    <t>Arthur</t>
  </si>
  <si>
    <t>Davis</t>
  </si>
  <si>
    <t>Rafael</t>
  </si>
  <si>
    <t>DeBelligny</t>
  </si>
  <si>
    <t>Green</t>
  </si>
  <si>
    <t>Enzi</t>
  </si>
  <si>
    <t>Luvisiah</t>
  </si>
  <si>
    <t>Shani</t>
  </si>
  <si>
    <t>Arlo</t>
  </si>
  <si>
    <t>Waterman</t>
  </si>
  <si>
    <t>Tam</t>
  </si>
  <si>
    <t>Bradford</t>
  </si>
  <si>
    <t>Barnaby</t>
  </si>
  <si>
    <t>Aubrey</t>
  </si>
  <si>
    <t>Clark</t>
  </si>
  <si>
    <t>Tristan</t>
  </si>
  <si>
    <t>Adam</t>
  </si>
  <si>
    <t>Hart</t>
  </si>
  <si>
    <t>Hopton</t>
  </si>
  <si>
    <t>Rhys</t>
  </si>
  <si>
    <t>Kelsall</t>
  </si>
  <si>
    <t>Koreman-Ball</t>
  </si>
  <si>
    <t>Daniel</t>
  </si>
  <si>
    <t>Mee</t>
  </si>
  <si>
    <t>Deron</t>
  </si>
  <si>
    <t>Morilla</t>
  </si>
  <si>
    <t>Vivian</t>
  </si>
  <si>
    <t>Francis</t>
  </si>
  <si>
    <t>Hayden</t>
  </si>
  <si>
    <t>Fox</t>
  </si>
  <si>
    <t>Harrison</t>
  </si>
  <si>
    <t>Miller</t>
  </si>
  <si>
    <t>Rocks</t>
  </si>
  <si>
    <t>Silas</t>
  </si>
  <si>
    <t>Roper</t>
  </si>
  <si>
    <t>Lewis</t>
  </si>
  <si>
    <t>White</t>
  </si>
  <si>
    <t>Eli</t>
  </si>
  <si>
    <t>Wigginton</t>
  </si>
  <si>
    <t>Declan</t>
  </si>
  <si>
    <t>Capp</t>
  </si>
  <si>
    <t>Cooper</t>
  </si>
  <si>
    <t>Kester</t>
  </si>
  <si>
    <t>Meghan</t>
  </si>
  <si>
    <t>Knight</t>
  </si>
  <si>
    <t>Orlaith</t>
  </si>
  <si>
    <t>Hallahan</t>
  </si>
  <si>
    <t>Phoebe</t>
  </si>
  <si>
    <t>Hogg</t>
  </si>
  <si>
    <t>JaneManaka</t>
  </si>
  <si>
    <t>Murisa</t>
  </si>
  <si>
    <t>Kirsten</t>
  </si>
  <si>
    <t>Townsend</t>
  </si>
  <si>
    <t>Ronni</t>
  </si>
  <si>
    <t>Duckworth</t>
  </si>
  <si>
    <t>Erin</t>
  </si>
  <si>
    <t>Heap</t>
  </si>
  <si>
    <t>Isabella</t>
  </si>
  <si>
    <t>Izzet</t>
  </si>
  <si>
    <t>Lexie</t>
  </si>
  <si>
    <t>Sofia</t>
  </si>
  <si>
    <t>Lyttle</t>
  </si>
  <si>
    <t>Shambhavi</t>
  </si>
  <si>
    <t>Madhusudhanan</t>
  </si>
  <si>
    <t>Menzies</t>
  </si>
  <si>
    <t>Lisa</t>
  </si>
  <si>
    <t>Ndungu</t>
  </si>
  <si>
    <t>Leila</t>
  </si>
  <si>
    <t>Nicholls</t>
  </si>
  <si>
    <t>Ava-Maria</t>
  </si>
  <si>
    <t>Patterson</t>
  </si>
  <si>
    <t>Blake</t>
  </si>
  <si>
    <t>Reeves</t>
  </si>
  <si>
    <t>Ellie</t>
  </si>
  <si>
    <t>Nahla</t>
  </si>
  <si>
    <t>Shana</t>
  </si>
  <si>
    <t>Myla</t>
  </si>
  <si>
    <t>Ziggy</t>
  </si>
  <si>
    <t>Webster-Earle</t>
  </si>
  <si>
    <t>Freya</t>
  </si>
  <si>
    <t>Bailey</t>
  </si>
  <si>
    <t>Esme</t>
  </si>
  <si>
    <t>Bohannon</t>
  </si>
  <si>
    <t>Famojuro</t>
  </si>
  <si>
    <t>Ivy-Rose</t>
  </si>
  <si>
    <t>Kacie</t>
  </si>
  <si>
    <t>Langton</t>
  </si>
  <si>
    <t>Elizabeth</t>
  </si>
  <si>
    <t>Parker</t>
  </si>
  <si>
    <t>Liara</t>
  </si>
  <si>
    <t>Ronan</t>
  </si>
  <si>
    <t>Chloe</t>
  </si>
  <si>
    <t>Mia</t>
  </si>
  <si>
    <t>Lawes</t>
  </si>
  <si>
    <t>Amelia</t>
  </si>
  <si>
    <t>sote</t>
  </si>
  <si>
    <t>Whall</t>
  </si>
  <si>
    <t>Foster</t>
  </si>
  <si>
    <t>Bethany</t>
  </si>
  <si>
    <t>Sara</t>
  </si>
  <si>
    <t>Kelly</t>
  </si>
  <si>
    <t>Vivienne</t>
  </si>
  <si>
    <t>Amy</t>
  </si>
  <si>
    <t>Adanna</t>
  </si>
  <si>
    <t>Sophia</t>
  </si>
  <si>
    <t>Harvey</t>
  </si>
  <si>
    <t>Mistie</t>
  </si>
  <si>
    <t>Henington</t>
  </si>
  <si>
    <t>Nancy</t>
  </si>
  <si>
    <t>Hobbs</t>
  </si>
  <si>
    <t>Ella</t>
  </si>
  <si>
    <t>Denham</t>
  </si>
  <si>
    <t>Evie-Rose</t>
  </si>
  <si>
    <t>Edwardson</t>
  </si>
  <si>
    <t>Annika</t>
  </si>
  <si>
    <t>Ezrow</t>
  </si>
  <si>
    <t>Nina</t>
  </si>
  <si>
    <t>Godden-Murphy</t>
  </si>
  <si>
    <t>Naomi</t>
  </si>
  <si>
    <t>Sandercock</t>
  </si>
  <si>
    <t>Lucy</t>
  </si>
  <si>
    <t>Frank</t>
  </si>
  <si>
    <t>Annabel</t>
  </si>
  <si>
    <t>Sergeant</t>
  </si>
  <si>
    <t>Sharp</t>
  </si>
  <si>
    <t>Angel</t>
  </si>
  <si>
    <t>Jasper</t>
  </si>
  <si>
    <t>Mav</t>
  </si>
  <si>
    <t>Reynolds</t>
  </si>
  <si>
    <t>Keen</t>
  </si>
  <si>
    <t>Faulkner</t>
  </si>
  <si>
    <t>Eleanor</t>
  </si>
  <si>
    <t>Coward</t>
  </si>
  <si>
    <t>Emily</t>
  </si>
  <si>
    <t>Harris</t>
  </si>
  <si>
    <t>Florence</t>
  </si>
  <si>
    <t>Beddis</t>
  </si>
  <si>
    <t>Iris</t>
  </si>
  <si>
    <t>Pampapathi</t>
  </si>
  <si>
    <t>Jadun</t>
  </si>
  <si>
    <t>Adebayo</t>
  </si>
  <si>
    <t>Lancaster</t>
  </si>
  <si>
    <t>Macnaught</t>
  </si>
  <si>
    <t>Sassoon</t>
  </si>
  <si>
    <t>Eliza</t>
  </si>
  <si>
    <t>Emilia</t>
  </si>
  <si>
    <t>Fairbank</t>
  </si>
  <si>
    <t>Floriane</t>
  </si>
  <si>
    <t>King</t>
  </si>
  <si>
    <t>Holiness</t>
  </si>
  <si>
    <t>Ohumende</t>
  </si>
  <si>
    <t>Lacey</t>
  </si>
  <si>
    <t>Martell-Smith</t>
  </si>
  <si>
    <t>Olivia</t>
  </si>
  <si>
    <t>Crabb</t>
  </si>
  <si>
    <t>Mcmanus</t>
  </si>
  <si>
    <t>Romany-Kia</t>
  </si>
  <si>
    <t>Browning</t>
  </si>
  <si>
    <t>Alyesse</t>
  </si>
  <si>
    <t>Grant</t>
  </si>
  <si>
    <t>Garnham</t>
  </si>
  <si>
    <t>Emma</t>
  </si>
  <si>
    <t>Borra</t>
  </si>
  <si>
    <t>Ballard</t>
  </si>
  <si>
    <t>Jeire</t>
  </si>
  <si>
    <t>Garner</t>
  </si>
  <si>
    <t>Sutcliffe</t>
  </si>
  <si>
    <t>Tallulah</t>
  </si>
  <si>
    <t>Hughes</t>
  </si>
  <si>
    <t>Tilly</t>
  </si>
  <si>
    <t>Abigail</t>
  </si>
  <si>
    <t>Eneh</t>
  </si>
  <si>
    <t>Chinonso</t>
  </si>
  <si>
    <t>Ibe</t>
  </si>
  <si>
    <t>Ella-Grace</t>
  </si>
  <si>
    <t>Simpson</t>
  </si>
  <si>
    <t>Harmer</t>
  </si>
  <si>
    <t>Eryn</t>
  </si>
  <si>
    <t>Jenkins</t>
  </si>
  <si>
    <t>Clapp</t>
  </si>
  <si>
    <t>Farryl</t>
  </si>
  <si>
    <t>McLoughlin</t>
  </si>
  <si>
    <t>Harmonie</t>
  </si>
  <si>
    <t>Smithers</t>
  </si>
  <si>
    <t>Hope</t>
  </si>
  <si>
    <t>Shippey</t>
  </si>
  <si>
    <t>Joanne</t>
  </si>
  <si>
    <t>Nichol</t>
  </si>
  <si>
    <t>Nevaeha</t>
  </si>
  <si>
    <t>Hawthorn</t>
  </si>
  <si>
    <t>Wass</t>
  </si>
  <si>
    <t>Simran</t>
  </si>
  <si>
    <t>Dasoar</t>
  </si>
  <si>
    <t>Sophie</t>
  </si>
  <si>
    <t>Lee</t>
  </si>
  <si>
    <t>EhinomeOluwatosin</t>
  </si>
  <si>
    <t>Arewa</t>
  </si>
  <si>
    <t>Licence</t>
  </si>
  <si>
    <t>Banyard</t>
  </si>
  <si>
    <t>Helena</t>
  </si>
  <si>
    <t>Katherine</t>
  </si>
  <si>
    <t>Blanshard</t>
  </si>
  <si>
    <t>Sian</t>
  </si>
  <si>
    <t>Canham</t>
  </si>
  <si>
    <t>Rogers</t>
  </si>
  <si>
    <t>Sydnie</t>
  </si>
  <si>
    <t>Joyce</t>
  </si>
  <si>
    <t>Lancelott</t>
  </si>
  <si>
    <t>Butler</t>
  </si>
  <si>
    <t>Widdowson</t>
  </si>
  <si>
    <t>Jadesola</t>
  </si>
  <si>
    <t>Fawehinmi</t>
  </si>
  <si>
    <t>Jemima</t>
  </si>
  <si>
    <t>Lily</t>
  </si>
  <si>
    <t>Addington</t>
  </si>
  <si>
    <t>Clarke</t>
  </si>
  <si>
    <t>Cornell</t>
  </si>
  <si>
    <t>Anthony</t>
  </si>
  <si>
    <t>Beatrice</t>
  </si>
  <si>
    <t>Sivyer</t>
  </si>
  <si>
    <t>Estelle</t>
  </si>
  <si>
    <t>Bueggeln</t>
  </si>
  <si>
    <t>Lexi</t>
  </si>
  <si>
    <t>Henry</t>
  </si>
  <si>
    <t>Tyler</t>
  </si>
  <si>
    <t>Lyla</t>
  </si>
  <si>
    <t>Belshaw</t>
  </si>
  <si>
    <t>Polly</t>
  </si>
  <si>
    <t>Paterson</t>
  </si>
  <si>
    <t>Ryder</t>
  </si>
  <si>
    <t>Izbrecht</t>
  </si>
  <si>
    <t>Jake</t>
  </si>
  <si>
    <t>whybrow</t>
  </si>
  <si>
    <t>Albie</t>
  </si>
  <si>
    <t>Edward</t>
  </si>
  <si>
    <t>Levack</t>
  </si>
  <si>
    <t>McGonagle</t>
  </si>
  <si>
    <t>Weymouth</t>
  </si>
  <si>
    <t>Feaviour</t>
  </si>
  <si>
    <t>William</t>
  </si>
  <si>
    <t>Hester</t>
  </si>
  <si>
    <t>AJ</t>
  </si>
  <si>
    <t>Ellis</t>
  </si>
  <si>
    <t>Alexander</t>
  </si>
  <si>
    <t>Eddy</t>
  </si>
  <si>
    <t>Barney</t>
  </si>
  <si>
    <t>Kingston</t>
  </si>
  <si>
    <t>Weir</t>
  </si>
  <si>
    <t>Ekunday</t>
  </si>
  <si>
    <t>Collins</t>
  </si>
  <si>
    <t>Luca</t>
  </si>
  <si>
    <t>Isbinda</t>
  </si>
  <si>
    <t>Riley</t>
  </si>
  <si>
    <t>Victor-Steven(Vic)</t>
  </si>
  <si>
    <t>Effiang</t>
  </si>
  <si>
    <t>Asa</t>
  </si>
  <si>
    <t>Williams</t>
  </si>
  <si>
    <t>Edgar</t>
  </si>
  <si>
    <t>Jayden</t>
  </si>
  <si>
    <t>Osayande</t>
  </si>
  <si>
    <t>Jesse</t>
  </si>
  <si>
    <t>Frost</t>
  </si>
  <si>
    <t>Luyanda</t>
  </si>
  <si>
    <t>Gilbert</t>
  </si>
  <si>
    <t>Oliver</t>
  </si>
  <si>
    <t>Sisson</t>
  </si>
  <si>
    <t>Cumbers</t>
  </si>
  <si>
    <t>Trevon</t>
  </si>
  <si>
    <t>James</t>
  </si>
  <si>
    <t>Bellamy</t>
  </si>
  <si>
    <t>Lyne</t>
  </si>
  <si>
    <t>Jeffery</t>
  </si>
  <si>
    <t>JaydenLee</t>
  </si>
  <si>
    <t>Bhaskaran</t>
  </si>
  <si>
    <t>Raffy</t>
  </si>
  <si>
    <t>Winborn</t>
  </si>
  <si>
    <t>Rohin</t>
  </si>
  <si>
    <t>Datta</t>
  </si>
  <si>
    <t>Theo</t>
  </si>
  <si>
    <t>Carlos</t>
  </si>
  <si>
    <t>Shadwell</t>
  </si>
  <si>
    <t>Preston</t>
  </si>
  <si>
    <t>Myles</t>
  </si>
  <si>
    <t>Paolo</t>
  </si>
  <si>
    <t>Valente</t>
  </si>
  <si>
    <t>Bobby</t>
  </si>
  <si>
    <t>Lock</t>
  </si>
  <si>
    <t>Bronson</t>
  </si>
  <si>
    <t>Hearn-Smith</t>
  </si>
  <si>
    <t>Catney</t>
  </si>
  <si>
    <t>Francesco</t>
  </si>
  <si>
    <t>Cumner</t>
  </si>
  <si>
    <t>Kai</t>
  </si>
  <si>
    <t>Glanville</t>
  </si>
  <si>
    <t>Rohan</t>
  </si>
  <si>
    <t>Stanley</t>
  </si>
  <si>
    <t>Purser</t>
  </si>
  <si>
    <t>Finley</t>
  </si>
  <si>
    <t>Crane</t>
  </si>
  <si>
    <t>Paul</t>
  </si>
  <si>
    <t>Cockx</t>
  </si>
  <si>
    <t>Greenleaf</t>
  </si>
  <si>
    <t>Alexandra</t>
  </si>
  <si>
    <t>Hilliard</t>
  </si>
  <si>
    <t>Sivan</t>
  </si>
  <si>
    <t>Barken</t>
  </si>
  <si>
    <t>Barkan</t>
  </si>
  <si>
    <t>Axel</t>
  </si>
  <si>
    <t>Charlotte</t>
  </si>
  <si>
    <t>Town</t>
  </si>
  <si>
    <t>Fred</t>
  </si>
  <si>
    <t>Score2</t>
  </si>
  <si>
    <t>Points3</t>
  </si>
  <si>
    <t>Score4</t>
  </si>
  <si>
    <t>Points5</t>
  </si>
  <si>
    <t>Score6</t>
  </si>
  <si>
    <t>Points2</t>
  </si>
  <si>
    <t>Score3</t>
  </si>
  <si>
    <t>Points4</t>
  </si>
  <si>
    <t>Score5</t>
  </si>
  <si>
    <t>Points6</t>
  </si>
  <si>
    <t>PointsTotal</t>
  </si>
  <si>
    <t>Grand Total</t>
  </si>
  <si>
    <t>Tam Bradford</t>
  </si>
  <si>
    <t>Rowan Stringer</t>
  </si>
  <si>
    <t>Daniel Cooper</t>
  </si>
  <si>
    <t>Samuel Green</t>
  </si>
  <si>
    <t>Alex Blanco</t>
  </si>
  <si>
    <t>Mason Partridge</t>
  </si>
  <si>
    <t>Harrison Miller</t>
  </si>
  <si>
    <t>Mia Lawes</t>
  </si>
  <si>
    <t>Sophia Harvey</t>
  </si>
  <si>
    <t>Ella Denham</t>
  </si>
  <si>
    <t>Ronni Townsend</t>
  </si>
  <si>
    <t>Imogen Stringer</t>
  </si>
  <si>
    <t>Evie Foster</t>
  </si>
  <si>
    <t>Amy Hill</t>
  </si>
  <si>
    <t>Ivy-Rose Hallahan</t>
  </si>
  <si>
    <t>Evie-Rose Edwardson</t>
  </si>
  <si>
    <t>Orlaith Hallahan</t>
  </si>
  <si>
    <t>Nancy Hobbs</t>
  </si>
  <si>
    <t>Meghan Knight</t>
  </si>
  <si>
    <t>Erin Heap</t>
  </si>
  <si>
    <t>Isabella Izzet</t>
  </si>
  <si>
    <t>Robyn Heap</t>
  </si>
  <si>
    <t>Walsh</t>
  </si>
  <si>
    <t>Luca Walsh</t>
  </si>
  <si>
    <t>Martha May</t>
  </si>
  <si>
    <t>Jessica Smith</t>
  </si>
  <si>
    <t>Darcey Smith</t>
  </si>
  <si>
    <t>Darcey</t>
  </si>
  <si>
    <t>Heath</t>
  </si>
  <si>
    <t>Finn McGonagle</t>
  </si>
  <si>
    <t>Rowan Weir</t>
  </si>
  <si>
    <t>Max Faulkner</t>
  </si>
  <si>
    <t>Harry Jeffery</t>
  </si>
  <si>
    <t>Matthew Feaviour</t>
  </si>
  <si>
    <t>Finlay Weir</t>
  </si>
  <si>
    <t>James Heath</t>
  </si>
  <si>
    <t>Ella-Grace Simpson</t>
  </si>
  <si>
    <t>Jemima Garner</t>
  </si>
  <si>
    <t>Georgia Banyard</t>
  </si>
  <si>
    <t>Sienna Faulkner</t>
  </si>
  <si>
    <t>Eliza Smith</t>
  </si>
  <si>
    <t>Nancy Garner</t>
  </si>
  <si>
    <t>Evelyn Clapp</t>
  </si>
  <si>
    <t>Isabelle Bueggeln</t>
  </si>
  <si>
    <t>Florence Beddis</t>
  </si>
  <si>
    <t>Orla Sutcliffe</t>
  </si>
  <si>
    <t>Bethany Reynolds</t>
  </si>
  <si>
    <t>Rosie Wass</t>
  </si>
  <si>
    <t>Charlie Sharp</t>
  </si>
  <si>
    <t>Angel Jasper</t>
  </si>
  <si>
    <t>Hammond</t>
  </si>
  <si>
    <t>Benson</t>
  </si>
  <si>
    <t>Goodall</t>
  </si>
  <si>
    <t>Noah Hammond</t>
  </si>
  <si>
    <t>Jack Benson</t>
  </si>
  <si>
    <t>Amelia Goodall</t>
  </si>
  <si>
    <t>Harry Tilley</t>
  </si>
  <si>
    <t>Beau Johnson</t>
  </si>
  <si>
    <t>Jamie Carter</t>
  </si>
  <si>
    <t>Jude Lynch</t>
  </si>
  <si>
    <t>Finlay Higgs</t>
  </si>
  <si>
    <t>Poppy Tilley</t>
  </si>
  <si>
    <t>Isabelle Race</t>
  </si>
  <si>
    <t>Alice Flatt</t>
  </si>
  <si>
    <t>Poppy Turner</t>
  </si>
  <si>
    <t>Amalie</t>
  </si>
  <si>
    <t>Twydell</t>
  </si>
  <si>
    <t>Toby Metson</t>
  </si>
  <si>
    <t>Callum Roughan</t>
  </si>
  <si>
    <t>Evelyn Roulson</t>
  </si>
  <si>
    <t>Lois Roulson</t>
  </si>
  <si>
    <t>Amalie Twydell</t>
  </si>
  <si>
    <t>Sivan Barken</t>
  </si>
  <si>
    <t>Naomi Barkan</t>
  </si>
  <si>
    <t>Mia Ballard</t>
  </si>
  <si>
    <t>Charlotte Town</t>
  </si>
  <si>
    <t>Axel DeBelligny</t>
  </si>
  <si>
    <t>Bowman</t>
  </si>
  <si>
    <t>Seth</t>
  </si>
  <si>
    <t>Nate</t>
  </si>
  <si>
    <t>Steele</t>
  </si>
  <si>
    <t>Josiah</t>
  </si>
  <si>
    <t>Chester</t>
  </si>
  <si>
    <t>Dinwiddle</t>
  </si>
  <si>
    <t>Josh</t>
  </si>
  <si>
    <t>Flynn</t>
  </si>
  <si>
    <t>Taylor</t>
  </si>
  <si>
    <t>Orr</t>
  </si>
  <si>
    <t>Alba</t>
  </si>
  <si>
    <t>Biven</t>
  </si>
  <si>
    <t>Matthew Peck</t>
  </si>
  <si>
    <t>Dexter Bullock</t>
  </si>
  <si>
    <t>Alex Georgalas</t>
  </si>
  <si>
    <t>Jason Georgalas</t>
  </si>
  <si>
    <t>Benjamin Squirrell</t>
  </si>
  <si>
    <t>Alfie kelly</t>
  </si>
  <si>
    <t>Olly Kelly</t>
  </si>
  <si>
    <t>Freddie Finbra</t>
  </si>
  <si>
    <t>Kingsley Davies</t>
  </si>
  <si>
    <t>Hector Davies</t>
  </si>
  <si>
    <t>Elliot Hobson</t>
  </si>
  <si>
    <t>Ethan Wade</t>
  </si>
  <si>
    <t>Eli Bowman</t>
  </si>
  <si>
    <t>Seth Bowman</t>
  </si>
  <si>
    <t>Nate Steele</t>
  </si>
  <si>
    <t>Josiah Chester</t>
  </si>
  <si>
    <t>Henry Chester</t>
  </si>
  <si>
    <t>Isaac Dinwiddle</t>
  </si>
  <si>
    <t>Josh Dinwiddle</t>
  </si>
  <si>
    <t>Flynn Taylor</t>
  </si>
  <si>
    <t>Alfie Finbra</t>
  </si>
  <si>
    <t>Freddie Orr</t>
  </si>
  <si>
    <t>Grace Loomes</t>
  </si>
  <si>
    <t>Isobel Grosett</t>
  </si>
  <si>
    <t>Orla Squirrell</t>
  </si>
  <si>
    <t>Jasmine Smy</t>
  </si>
  <si>
    <t>Isla Roberts</t>
  </si>
  <si>
    <t>Darcy Bowen</t>
  </si>
  <si>
    <t>Megan Wade</t>
  </si>
  <si>
    <t>Maya Wright</t>
  </si>
  <si>
    <t>Alba Borrett</t>
  </si>
  <si>
    <t>Olivia Biven</t>
  </si>
  <si>
    <t>Points Rank</t>
  </si>
  <si>
    <t>Points Total</t>
  </si>
  <si>
    <t>Score Rank</t>
  </si>
  <si>
    <t>Score Total</t>
  </si>
  <si>
    <t>Total - Score</t>
  </si>
  <si>
    <t>Total - Points</t>
  </si>
  <si>
    <t>Wix</t>
  </si>
  <si>
    <t>Gosfield</t>
  </si>
  <si>
    <t>Adam Hart</t>
  </si>
  <si>
    <t>Daniel Mee</t>
  </si>
  <si>
    <t>Elliott</t>
  </si>
  <si>
    <t>Elliott Ewen</t>
  </si>
  <si>
    <t>Jacob Hopton</t>
  </si>
  <si>
    <t>Rafael DeBelligny</t>
  </si>
  <si>
    <t>Mathew</t>
  </si>
  <si>
    <t>Davay</t>
  </si>
  <si>
    <t>Mathew Davay</t>
  </si>
  <si>
    <t>Amy Ndungu</t>
  </si>
  <si>
    <t>Kacie Langton</t>
  </si>
  <si>
    <t>Kirsten Townsend</t>
  </si>
  <si>
    <t>Lisa Ndungu</t>
  </si>
  <si>
    <t>Phoebe Hogg</t>
  </si>
  <si>
    <t>Alicia</t>
  </si>
  <si>
    <t>Harriet</t>
  </si>
  <si>
    <t>Floriane King</t>
  </si>
  <si>
    <t>Maya Lancaster</t>
  </si>
  <si>
    <t>Simran Dasoar</t>
  </si>
  <si>
    <t>Sophie Rogers</t>
  </si>
  <si>
    <t>Tilly Clark</t>
  </si>
  <si>
    <t>Millie</t>
  </si>
  <si>
    <t>Davies-King</t>
  </si>
  <si>
    <t>Sophie Jeffery</t>
  </si>
  <si>
    <t>Millie Davies-King</t>
  </si>
  <si>
    <t>Caleb Lee</t>
  </si>
  <si>
    <t>Gregory Crane</t>
  </si>
  <si>
    <t>Hayden Preston</t>
  </si>
  <si>
    <t>Rohan Dasoar</t>
  </si>
  <si>
    <t>Roux</t>
  </si>
  <si>
    <t>Bueno</t>
  </si>
  <si>
    <t>Stechman</t>
  </si>
  <si>
    <t>Roux Bueno</t>
  </si>
  <si>
    <t>Dexter Stechman</t>
  </si>
  <si>
    <t>Luca Isbinda</t>
  </si>
  <si>
    <t>Charlie Roxby-Clarke</t>
  </si>
  <si>
    <t>Elijah Barnard</t>
  </si>
  <si>
    <t>Harry Tyrrell</t>
  </si>
  <si>
    <t>Knott</t>
  </si>
  <si>
    <t>Leo Knott</t>
  </si>
  <si>
    <t>Alliana Peros</t>
  </si>
  <si>
    <t>Audrey Tyrrell</t>
  </si>
  <si>
    <t>Indigo Morrison</t>
  </si>
  <si>
    <t>Leo Bloor</t>
  </si>
  <si>
    <t>Olly kelly</t>
  </si>
  <si>
    <t>Frederic</t>
  </si>
  <si>
    <t>Constance</t>
  </si>
  <si>
    <t>Seren Bloor</t>
  </si>
  <si>
    <t>Josh Harding</t>
  </si>
  <si>
    <t>Harding</t>
  </si>
  <si>
    <t>Court</t>
  </si>
  <si>
    <t>Jude Court</t>
  </si>
  <si>
    <t>Sibbring</t>
  </si>
  <si>
    <t>Frederic Sibbring</t>
  </si>
  <si>
    <t>Constance Sibbring</t>
  </si>
  <si>
    <t>Bibby</t>
  </si>
  <si>
    <t>Vine</t>
  </si>
  <si>
    <t>Alicia Bibby</t>
  </si>
  <si>
    <t>Harriet Vine</t>
  </si>
  <si>
    <t>Golis</t>
  </si>
  <si>
    <t>Brooke</t>
  </si>
  <si>
    <t>Charlize</t>
  </si>
  <si>
    <t>Delilah</t>
  </si>
  <si>
    <t>Creak</t>
  </si>
  <si>
    <t>Morgan</t>
  </si>
  <si>
    <t>Fields</t>
  </si>
  <si>
    <t>Layla</t>
  </si>
  <si>
    <t>Gosling</t>
  </si>
  <si>
    <t>Lucilla</t>
  </si>
  <si>
    <t>Visintin</t>
  </si>
  <si>
    <t>Jeffrey</t>
  </si>
  <si>
    <t>Dash</t>
  </si>
  <si>
    <t>Wilson</t>
  </si>
  <si>
    <t>Oscar</t>
  </si>
  <si>
    <t>Steyn</t>
  </si>
  <si>
    <t>Abigail Eneh</t>
  </si>
  <si>
    <t>Alice Macnaught</t>
  </si>
  <si>
    <t>Alice Anthony</t>
  </si>
  <si>
    <t>Alyesse Grant</t>
  </si>
  <si>
    <t>Amelia Sassoon</t>
  </si>
  <si>
    <t>Amelia Golis</t>
  </si>
  <si>
    <t>Beatrice Sivyer</t>
  </si>
  <si>
    <t>Brooke Cooper</t>
  </si>
  <si>
    <t>Charlize Cooper</t>
  </si>
  <si>
    <t>Chinonso Ibe</t>
  </si>
  <si>
    <t>Delilah Davies</t>
  </si>
  <si>
    <t>EhinomeOluwatosin Arewa</t>
  </si>
  <si>
    <t>Eleanor Coward</t>
  </si>
  <si>
    <t>Eleanor Garnham</t>
  </si>
  <si>
    <t>Eliza Shippey</t>
  </si>
  <si>
    <t>Ella Connor</t>
  </si>
  <si>
    <t>Ella Licence</t>
  </si>
  <si>
    <t>Ellie Harmer</t>
  </si>
  <si>
    <t>Emilia Fairbank</t>
  </si>
  <si>
    <t>Emily Harris</t>
  </si>
  <si>
    <t>Emma Borra</t>
  </si>
  <si>
    <t>Erin Lancelott</t>
  </si>
  <si>
    <t>Eryn Jenkins</t>
  </si>
  <si>
    <t>Estelle Hall</t>
  </si>
  <si>
    <t>Eva Butler</t>
  </si>
  <si>
    <t>Farryl McLoughlin</t>
  </si>
  <si>
    <t>Florence Creak</t>
  </si>
  <si>
    <t>Freya Ballard</t>
  </si>
  <si>
    <t>Grace Cooper</t>
  </si>
  <si>
    <t>Harmonie Smithers</t>
  </si>
  <si>
    <t>Harriet Morgan</t>
  </si>
  <si>
    <t>Helena Fairbank</t>
  </si>
  <si>
    <t>Holiness Ohumende</t>
  </si>
  <si>
    <t>Hope Ohumende</t>
  </si>
  <si>
    <t>Iris Pampapathi</t>
  </si>
  <si>
    <t>Isabella Shippey</t>
  </si>
  <si>
    <t>Isla Widdowson</t>
  </si>
  <si>
    <t>Isla Fields</t>
  </si>
  <si>
    <t>Jadesola Fawehinmi</t>
  </si>
  <si>
    <t>Jadun Adebayo</t>
  </si>
  <si>
    <t>Jeire Adebayo</t>
  </si>
  <si>
    <t>Joanne Nichol</t>
  </si>
  <si>
    <t>Katherine Blanshard</t>
  </si>
  <si>
    <t>Lacey Martell-Smith</t>
  </si>
  <si>
    <t>Layla Gosling</t>
  </si>
  <si>
    <t>Lexi Henry</t>
  </si>
  <si>
    <t>Lily Addington</t>
  </si>
  <si>
    <t>Lily Tyler</t>
  </si>
  <si>
    <t>Lois Keen</t>
  </si>
  <si>
    <t>Lucilla Visintin</t>
  </si>
  <si>
    <t>Lyla Belshaw</t>
  </si>
  <si>
    <t>Matilda Smith</t>
  </si>
  <si>
    <t>Mia Smith</t>
  </si>
  <si>
    <t>Nevaeha Hawthorn</t>
  </si>
  <si>
    <t>Olivia Crabb</t>
  </si>
  <si>
    <t>Olivia Mcmanus</t>
  </si>
  <si>
    <t>Polly Paterson</t>
  </si>
  <si>
    <t>Poppy Clark</t>
  </si>
  <si>
    <t>Poppy Clarke</t>
  </si>
  <si>
    <t>Romany-Kia Browning</t>
  </si>
  <si>
    <t>Ruby Cornell</t>
  </si>
  <si>
    <t>Ryder Izbrecht</t>
  </si>
  <si>
    <t>Sian Canham</t>
  </si>
  <si>
    <t>Sophia Green</t>
  </si>
  <si>
    <t>Sophie Lee</t>
  </si>
  <si>
    <t>Sophie Jeffrey</t>
  </si>
  <si>
    <t>Sydnie Joyce</t>
  </si>
  <si>
    <t>Tallulah Hughes</t>
  </si>
  <si>
    <t>Aidan Hester</t>
  </si>
  <si>
    <t>AJ Ellis</t>
  </si>
  <si>
    <t>Albie Clark</t>
  </si>
  <si>
    <t>Alex Widdowson</t>
  </si>
  <si>
    <t>Alexander Eddy</t>
  </si>
  <si>
    <t>Alexander Bellamy</t>
  </si>
  <si>
    <t>Alfie Cockx</t>
  </si>
  <si>
    <t>Asa Williams</t>
  </si>
  <si>
    <t>Barney Kingston</t>
  </si>
  <si>
    <t>Blake Preston</t>
  </si>
  <si>
    <t>Bobby Lock</t>
  </si>
  <si>
    <t>Bronson Hearn-Smith</t>
  </si>
  <si>
    <t>Carlos Shadwell</t>
  </si>
  <si>
    <t>Connor Catney</t>
  </si>
  <si>
    <t>Dash Williams</t>
  </si>
  <si>
    <t>Edgar Hopkins</t>
  </si>
  <si>
    <t>Edward Levack</t>
  </si>
  <si>
    <t>Edward Garnham</t>
  </si>
  <si>
    <t>Edward Lyne</t>
  </si>
  <si>
    <t>Elliot Frost</t>
  </si>
  <si>
    <t>Ethan Clarke</t>
  </si>
  <si>
    <t>Finley Green</t>
  </si>
  <si>
    <t>Finley Greenleaf</t>
  </si>
  <si>
    <t>Finley Smith</t>
  </si>
  <si>
    <t>Francesco Valente</t>
  </si>
  <si>
    <t>Harrison Cumner</t>
  </si>
  <si>
    <t>Henry Reynolds</t>
  </si>
  <si>
    <t>Jack Cooper</t>
  </si>
  <si>
    <t>Jake whybrow</t>
  </si>
  <si>
    <t>Jayden Osayande</t>
  </si>
  <si>
    <t>JaydenLee Bhaskaran</t>
  </si>
  <si>
    <t>Jesse Frost</t>
  </si>
  <si>
    <t>Jesse Osayande</t>
  </si>
  <si>
    <t>Joshua Weymouth</t>
  </si>
  <si>
    <t>Joshua Ekunday</t>
  </si>
  <si>
    <t>Kai Glanville</t>
  </si>
  <si>
    <t>Leo Collins</t>
  </si>
  <si>
    <t>Luyanda Gilbert</t>
  </si>
  <si>
    <t>Myles Martell-Smith</t>
  </si>
  <si>
    <t>Noah Wilson</t>
  </si>
  <si>
    <t>Oliver Sisson</t>
  </si>
  <si>
    <t>Oliver Clark</t>
  </si>
  <si>
    <t>Oscar Steyn</t>
  </si>
  <si>
    <t>Paolo Valente</t>
  </si>
  <si>
    <t>Parker Cumbers</t>
  </si>
  <si>
    <t>Paul Adebayo</t>
  </si>
  <si>
    <t>Raffy Winborn</t>
  </si>
  <si>
    <t>Riley Cornell</t>
  </si>
  <si>
    <t>Rohin Datta</t>
  </si>
  <si>
    <t>Sam Bailey</t>
  </si>
  <si>
    <t>Stanley Mason</t>
  </si>
  <si>
    <t>Theo James</t>
  </si>
  <si>
    <t>Toby Purser</t>
  </si>
  <si>
    <t>Trevon James</t>
  </si>
  <si>
    <t>Victor-Steven(Vic) Effiang</t>
  </si>
  <si>
    <t>William Howard</t>
  </si>
  <si>
    <t>Stewart-Raymond</t>
  </si>
  <si>
    <t>Thomas Stewart-Raymond</t>
  </si>
  <si>
    <t>Alex Derrick</t>
  </si>
  <si>
    <t>Barnaby Burgoyne</t>
  </si>
  <si>
    <t>Byron Mooney</t>
  </si>
  <si>
    <t>Gregory Fry</t>
  </si>
  <si>
    <t>Hayden Fox</t>
  </si>
  <si>
    <t>Noah Vivian</t>
  </si>
  <si>
    <t>Derrick</t>
  </si>
  <si>
    <t>Amelia sote</t>
  </si>
  <si>
    <t>Elizabeth Whall</t>
  </si>
  <si>
    <t>Holly Bullard</t>
  </si>
  <si>
    <t>Holly</t>
  </si>
  <si>
    <t>Bullard</t>
  </si>
  <si>
    <t>Alfie Kelly</t>
  </si>
  <si>
    <t>Archie</t>
  </si>
  <si>
    <t>Joy</t>
  </si>
  <si>
    <t>Finn Massey</t>
  </si>
  <si>
    <t>Isaac Tovey</t>
  </si>
  <si>
    <t>Wren Tovey</t>
  </si>
  <si>
    <t>Georgia Coyles</t>
  </si>
  <si>
    <t>Archie Joy</t>
  </si>
  <si>
    <t>League Points Rank</t>
  </si>
  <si>
    <t>Girls Races</t>
  </si>
  <si>
    <t>Combined Race Points</t>
  </si>
  <si>
    <t>Boys Race Points</t>
  </si>
  <si>
    <t>Current Points Total</t>
  </si>
  <si>
    <t>Hull</t>
  </si>
  <si>
    <t>Henry Hull</t>
  </si>
  <si>
    <t>Hannah Root</t>
  </si>
  <si>
    <t>Metson2</t>
  </si>
  <si>
    <t>Toby Metson2</t>
  </si>
  <si>
    <t>Dominic Bisoni</t>
  </si>
  <si>
    <t>Francis Bisoni</t>
  </si>
  <si>
    <t>Lawrence Gordon</t>
  </si>
  <si>
    <t>Annika Ezrow</t>
  </si>
  <si>
    <t>Freya Bailey</t>
  </si>
  <si>
    <t>Thea</t>
  </si>
  <si>
    <t>Thea Clapp</t>
  </si>
  <si>
    <t>Florence Massey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</si>
</sst>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Aptos Narrow"/>
      <family val="2"/>
      <scheme val="minor"/>
    </font>
    <font>
      <sz val="16"/>
      <color theme="1"/>
      <name val="Symbol"/>
      <family val="1"/>
      <charset val="2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0"/>
      <name val="Arial"/>
      <family val="2"/>
    </font>
    <font>
      <sz val="14"/>
      <name val="Aptos Narrow"/>
      <family val="2"/>
      <scheme val="minor"/>
    </font>
    <font>
      <sz val="16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1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/>
  </cellStyleXfs>
  <cellXfs count="187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0" fillId="2" borderId="0" xfId="0" applyFill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1" fillId="0" borderId="1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4" xfId="0" applyNumberFormat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4" xfId="0" applyFill="1" applyBorder="1"/>
    <xf numFmtId="0" fontId="0" fillId="3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11" xfId="0" applyBorder="1"/>
    <xf numFmtId="0" fontId="0" fillId="0" borderId="9" xfId="0" applyBorder="1" applyAlignment="1">
      <alignment wrapText="1"/>
    </xf>
    <xf numFmtId="0" fontId="1" fillId="4" borderId="0" xfId="0" applyFont="1" applyFill="1"/>
    <xf numFmtId="0" fontId="0" fillId="7" borderId="0" xfId="0" applyFill="1"/>
    <xf numFmtId="0" fontId="0" fillId="8" borderId="0" xfId="0" applyFill="1"/>
    <xf numFmtId="0" fontId="0" fillId="4" borderId="0" xfId="0" applyFill="1"/>
    <xf numFmtId="0" fontId="0" fillId="4" borderId="13" xfId="0" applyFill="1" applyBorder="1"/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4" borderId="14" xfId="0" applyFill="1" applyBorder="1"/>
    <xf numFmtId="0" fontId="0" fillId="4" borderId="5" xfId="0" applyFill="1" applyBorder="1"/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right"/>
    </xf>
    <xf numFmtId="0" fontId="0" fillId="4" borderId="12" xfId="0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0" fillId="4" borderId="7" xfId="0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5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5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0" fillId="0" borderId="10" xfId="0" applyBorder="1"/>
    <xf numFmtId="0" fontId="0" fillId="0" borderId="18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49" fontId="3" fillId="0" borderId="2" xfId="0" applyNumberFormat="1" applyFont="1" applyBorder="1" applyAlignment="1">
      <alignment horizontal="right" wrapText="1"/>
    </xf>
    <xf numFmtId="0" fontId="0" fillId="0" borderId="1" xfId="0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right"/>
    </xf>
    <xf numFmtId="0" fontId="17" fillId="9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5" fillId="9" borderId="9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1" fontId="0" fillId="0" borderId="1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1" fontId="20" fillId="0" borderId="1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20" fillId="0" borderId="3" xfId="0" applyFont="1" applyBorder="1"/>
    <xf numFmtId="0" fontId="0" fillId="0" borderId="10" xfId="0" applyBorder="1" applyProtection="1">
      <protection locked="0"/>
    </xf>
    <xf numFmtId="0" fontId="20" fillId="0" borderId="1" xfId="0" applyFont="1" applyBorder="1" applyAlignment="1">
      <alignment horizontal="left" vertical="top"/>
    </xf>
    <xf numFmtId="0" fontId="0" fillId="0" borderId="20" xfId="0" applyBorder="1" applyAlignment="1" applyProtection="1">
      <alignment horizontal="left" vertical="top"/>
      <protection locked="0"/>
    </xf>
    <xf numFmtId="1" fontId="20" fillId="0" borderId="19" xfId="0" applyNumberFormat="1" applyFont="1" applyBorder="1"/>
    <xf numFmtId="0" fontId="20" fillId="0" borderId="3" xfId="0" applyFont="1" applyBorder="1" applyAlignment="1">
      <alignment horizontal="left" vertical="top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0" fillId="11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pivotButton="1" applyBorder="1" applyAlignment="1">
      <alignment horizontal="center"/>
    </xf>
    <xf numFmtId="0" fontId="0" fillId="3" borderId="3" xfId="0" applyFill="1" applyBorder="1" applyProtection="1">
      <protection locked="0"/>
    </xf>
    <xf numFmtId="0" fontId="20" fillId="3" borderId="3" xfId="0" applyFont="1" applyFill="1" applyBorder="1"/>
    <xf numFmtId="0" fontId="0" fillId="12" borderId="1" xfId="0" applyFill="1" applyBorder="1" applyAlignment="1" applyProtection="1">
      <alignment horizontal="left" vertical="top"/>
      <protection locked="0"/>
    </xf>
    <xf numFmtId="0" fontId="0" fillId="0" borderId="1" xfId="0" pivotButton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Normal 4" xfId="1" xr:uid="{96AD256F-72C9-4057-AD09-1530B2DE051C}"/>
  </cellStyles>
  <dxfs count="3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5050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y Goodall" refreshedDate="45739.786289351854" createdVersion="8" refreshedVersion="8" minRefreshableVersion="3" recordCount="10" xr:uid="{E3A5D2AA-D84F-439E-8C90-108A9578F169}">
  <cacheSource type="worksheet">
    <worksheetSource name="ScoreBoys"/>
  </cacheSource>
  <cacheFields count="15">
    <cacheField name="Boys" numFmtId="0">
      <sharedItems count="10">
        <s v="Colchester &amp; Tendring AC"/>
        <s v="Colchester Harriers"/>
        <s v="Great Bentley"/>
        <s v="Harwich Runners"/>
        <s v="Halstead R R"/>
        <s v="Ipswich Jaffa"/>
        <s v="Braintree &amp; District AC"/>
        <s v="Springfield Striders"/>
        <s v="Tiptree"/>
        <s v="Witham RC"/>
      </sharedItems>
    </cacheField>
    <cacheField name="Score" numFmtId="0">
      <sharedItems containsSemiMixedTypes="0" containsString="0" containsNumber="1" containsInteger="1" minValue="6" maxValue="153"/>
    </cacheField>
    <cacheField name="Points" numFmtId="0">
      <sharedItems containsSemiMixedTypes="0" containsString="0" containsNumber="1" containsInteger="1" minValue="1" maxValue="10"/>
    </cacheField>
    <cacheField name="Score2" numFmtId="0">
      <sharedItems containsSemiMixedTypes="0" containsString="0" containsNumber="1" containsInteger="1" minValue="13" maxValue="144"/>
    </cacheField>
    <cacheField name="Points2" numFmtId="0">
      <sharedItems containsSemiMixedTypes="0" containsString="0" containsNumber="1" containsInteger="1" minValue="1" maxValue="8"/>
    </cacheField>
    <cacheField name="Score3" numFmtId="0">
      <sharedItems containsSemiMixedTypes="0" containsString="0" containsNumber="1" containsInteger="1" minValue="14" maxValue="183"/>
    </cacheField>
    <cacheField name="Points3" numFmtId="0">
      <sharedItems containsSemiMixedTypes="0" containsString="0" containsNumber="1" containsInteger="1" minValue="1" maxValue="7"/>
    </cacheField>
    <cacheField name="Score4" numFmtId="0">
      <sharedItems containsSemiMixedTypes="0" containsString="0" containsNumber="1" containsInteger="1" minValue="15" maxValue="156"/>
    </cacheField>
    <cacheField name="Points4" numFmtId="0">
      <sharedItems containsSemiMixedTypes="0" containsString="0" containsNumber="1" containsInteger="1" minValue="1" maxValue="8"/>
    </cacheField>
    <cacheField name="Score5" numFmtId="0">
      <sharedItems containsSemiMixedTypes="0" containsString="0" containsNumber="1" containsInteger="1" minValue="0" maxValue="0"/>
    </cacheField>
    <cacheField name="Points5" numFmtId="0">
      <sharedItems containsSemiMixedTypes="0" containsString="0" containsNumber="1" containsInteger="1" minValue="0" maxValue="0"/>
    </cacheField>
    <cacheField name="Score6" numFmtId="0">
      <sharedItems containsNonDate="0" containsString="0" containsBlank="1"/>
    </cacheField>
    <cacheField name="Points6" numFmtId="0">
      <sharedItems containsNonDate="0" containsString="0" containsBlank="1"/>
    </cacheField>
    <cacheField name="Rank" numFmtId="0">
      <sharedItems containsSemiMixedTypes="0" containsString="0" containsNumber="1" containsInteger="1" minValue="1" maxValue="10"/>
    </cacheField>
    <cacheField name="PointsTotal" numFmtId="0">
      <sharedItems containsSemiMixedTypes="0" containsString="0" containsNumber="1" containsInteger="1" minValue="6" maxValue="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y Goodall" refreshedDate="45739.786317939812" createdVersion="8" refreshedVersion="8" minRefreshableVersion="3" recordCount="10" xr:uid="{97CDDD44-ECD3-41F6-B628-69C4350EBA41}">
  <cacheSource type="worksheet">
    <worksheetSource name="ScoreGirls"/>
  </cacheSource>
  <cacheFields count="15">
    <cacheField name="Girls" numFmtId="0">
      <sharedItems count="10">
        <s v="Colchester &amp; Tendring AC"/>
        <s v="Colchester Harriers"/>
        <s v="Great Bentley"/>
        <s v="Harwich Runners"/>
        <s v="Halstead R R"/>
        <s v="Ipswich Jaffa"/>
        <s v="Braintree &amp; District AC"/>
        <s v="Springfield Striders"/>
        <s v="Tiptree"/>
        <s v="Witham RC"/>
      </sharedItems>
    </cacheField>
    <cacheField name="Score" numFmtId="0">
      <sharedItems containsSemiMixedTypes="0" containsString="0" containsNumber="1" containsInteger="1" minValue="13" maxValue="159"/>
    </cacheField>
    <cacheField name="Points" numFmtId="0">
      <sharedItems containsSemiMixedTypes="0" containsString="0" containsNumber="1" containsInteger="1" minValue="1" maxValue="10"/>
    </cacheField>
    <cacheField name="Score2" numFmtId="0">
      <sharedItems containsSemiMixedTypes="0" containsString="0" containsNumber="1" containsInteger="1" minValue="18" maxValue="165"/>
    </cacheField>
    <cacheField name="Points2" numFmtId="0">
      <sharedItems containsSemiMixedTypes="0" containsString="0" containsNumber="1" containsInteger="1" minValue="1" maxValue="9"/>
    </cacheField>
    <cacheField name="Score3" numFmtId="0">
      <sharedItems containsSemiMixedTypes="0" containsString="0" containsNumber="1" containsInteger="1" minValue="10" maxValue="168"/>
    </cacheField>
    <cacheField name="Points3" numFmtId="0">
      <sharedItems containsSemiMixedTypes="0" containsString="0" containsNumber="1" containsInteger="1" minValue="1" maxValue="10"/>
    </cacheField>
    <cacheField name="Score4" numFmtId="0">
      <sharedItems containsSemiMixedTypes="0" containsString="0" containsNumber="1" containsInteger="1" minValue="11" maxValue="156"/>
    </cacheField>
    <cacheField name="Points4" numFmtId="0">
      <sharedItems containsSemiMixedTypes="0" containsString="0" containsNumber="1" containsInteger="1" minValue="1" maxValue="9"/>
    </cacheField>
    <cacheField name="Score5" numFmtId="0">
      <sharedItems containsSemiMixedTypes="0" containsString="0" containsNumber="1" containsInteger="1" minValue="0" maxValue="0"/>
    </cacheField>
    <cacheField name="Points5" numFmtId="0">
      <sharedItems containsSemiMixedTypes="0" containsString="0" containsNumber="1" containsInteger="1" minValue="0" maxValue="0"/>
    </cacheField>
    <cacheField name="Score6" numFmtId="0">
      <sharedItems containsNonDate="0" containsString="0" containsBlank="1"/>
    </cacheField>
    <cacheField name="Points6" numFmtId="0">
      <sharedItems containsNonDate="0" containsString="0" containsBlank="1"/>
    </cacheField>
    <cacheField name="Rank" numFmtId="0">
      <sharedItems containsSemiMixedTypes="0" containsString="0" containsNumber="1" containsInteger="1" minValue="1" maxValue="10"/>
    </cacheField>
    <cacheField name="PointsTotal" numFmtId="0">
      <sharedItems containsSemiMixedTypes="0" containsString="0" containsNumber="1" containsInteger="1" minValue="4" maxValue="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y Goodall" refreshedDate="45739.853841435186" createdVersion="8" refreshedVersion="8" minRefreshableVersion="3" recordCount="10" xr:uid="{8BD911B3-175E-48F8-B851-08091E1EFB70}">
  <cacheSource type="worksheet">
    <worksheetSource name="Table21"/>
  </cacheSource>
  <cacheFields count="17">
    <cacheField name="Combined" numFmtId="0">
      <sharedItems count="10">
        <s v="Colchester &amp; Tendring AC"/>
        <s v="Colchester Harriers"/>
        <s v="Great Bentley"/>
        <s v="Harwich Runners"/>
        <s v="Halstead R R"/>
        <s v="Ipswich Jaffa"/>
        <s v="Braintree &amp; District AC"/>
        <s v="Springfield Striders"/>
        <s v="Tiptree"/>
        <s v="Witham RC"/>
      </sharedItems>
    </cacheField>
    <cacheField name="Score" numFmtId="0">
      <sharedItems containsSemiMixedTypes="0" containsString="0" containsNumber="1" containsInteger="1" minValue="29" maxValue="312"/>
    </cacheField>
    <cacheField name="Points" numFmtId="0">
      <sharedItems containsSemiMixedTypes="0" containsString="0" containsNumber="1" containsInteger="1" minValue="3" maxValue="20"/>
    </cacheField>
    <cacheField name="Score2" numFmtId="0">
      <sharedItems containsSemiMixedTypes="0" containsString="0" containsNumber="1" containsInteger="1" minValue="33" maxValue="309"/>
    </cacheField>
    <cacheField name="Points2" numFmtId="0">
      <sharedItems containsSemiMixedTypes="0" containsString="0" containsNumber="1" containsInteger="1" minValue="3" maxValue="17"/>
    </cacheField>
    <cacheField name="Score3" numFmtId="0">
      <sharedItems containsSemiMixedTypes="0" containsString="0" containsNumber="1" containsInteger="1" minValue="35" maxValue="351"/>
    </cacheField>
    <cacheField name="Points3" numFmtId="0">
      <sharedItems containsSemiMixedTypes="0" containsString="0" containsNumber="1" containsInteger="1" minValue="3" maxValue="17"/>
    </cacheField>
    <cacheField name="Score4" numFmtId="0">
      <sharedItems containsSemiMixedTypes="0" containsString="0" containsNumber="1" containsInteger="1" minValue="30" maxValue="312"/>
    </cacheField>
    <cacheField name="Points4" numFmtId="0">
      <sharedItems containsSemiMixedTypes="0" containsString="0" containsNumber="1" containsInteger="1" minValue="3" maxValue="17"/>
    </cacheField>
    <cacheField name="Score5" numFmtId="0">
      <sharedItems containsSemiMixedTypes="0" containsString="0" containsNumber="1" containsInteger="1" minValue="0" maxValue="0"/>
    </cacheField>
    <cacheField name="Points5" numFmtId="0">
      <sharedItems containsSemiMixedTypes="0" containsString="0" containsNumber="1" containsInteger="1" minValue="0" maxValue="0"/>
    </cacheField>
    <cacheField name="Score6" numFmtId="0">
      <sharedItems containsNonDate="0" containsString="0" containsBlank="1"/>
    </cacheField>
    <cacheField name="Points6" numFmtId="0">
      <sharedItems containsNonDate="0" containsString="0" containsBlank="1"/>
    </cacheField>
    <cacheField name="Points Rank" numFmtId="0">
      <sharedItems containsSemiMixedTypes="0" containsString="0" containsNumber="1" containsInteger="1" minValue="1" maxValue="10"/>
    </cacheField>
    <cacheField name="Points Total" numFmtId="0">
      <sharedItems containsSemiMixedTypes="0" containsString="0" containsNumber="1" containsInteger="1" minValue="12" maxValue="71"/>
    </cacheField>
    <cacheField name="Score Rank" numFmtId="0">
      <sharedItems containsSemiMixedTypes="0" containsString="0" containsNumber="1" containsInteger="1" minValue="1" maxValue="10"/>
    </cacheField>
    <cacheField name="Score Total" numFmtId="0">
      <sharedItems containsSemiMixedTypes="0" containsString="0" containsNumber="1" containsInteger="1" minValue="160" maxValue="13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31"/>
    <n v="2"/>
    <n v="21"/>
    <n v="2"/>
    <n v="25"/>
    <n v="2"/>
    <n v="19"/>
    <n v="2"/>
    <n v="0"/>
    <n v="0"/>
    <m/>
    <m/>
    <n v="2"/>
    <n v="8"/>
  </r>
  <r>
    <x v="1"/>
    <n v="40"/>
    <n v="3"/>
    <n v="13"/>
    <n v="1"/>
    <n v="26"/>
    <n v="3"/>
    <n v="28"/>
    <n v="3"/>
    <n v="0"/>
    <n v="0"/>
    <m/>
    <m/>
    <n v="3"/>
    <n v="10"/>
  </r>
  <r>
    <x v="2"/>
    <n v="113"/>
    <n v="6"/>
    <n v="111"/>
    <n v="6"/>
    <n v="183"/>
    <n v="7"/>
    <n v="125"/>
    <n v="5"/>
    <n v="0"/>
    <n v="0"/>
    <m/>
    <m/>
    <n v="5"/>
    <n v="24"/>
  </r>
  <r>
    <x v="3"/>
    <n v="63"/>
    <n v="4"/>
    <n v="43"/>
    <n v="4"/>
    <n v="63"/>
    <n v="4"/>
    <n v="53"/>
    <n v="4"/>
    <n v="0"/>
    <n v="0"/>
    <m/>
    <m/>
    <n v="4"/>
    <n v="16"/>
  </r>
  <r>
    <x v="4"/>
    <n v="130"/>
    <n v="7"/>
    <n v="144"/>
    <n v="8"/>
    <n v="183"/>
    <n v="7"/>
    <n v="156"/>
    <n v="8"/>
    <n v="0"/>
    <n v="0"/>
    <m/>
    <m/>
    <n v="9"/>
    <n v="30"/>
  </r>
  <r>
    <x v="5"/>
    <n v="6"/>
    <n v="1"/>
    <n v="28"/>
    <n v="3"/>
    <n v="14"/>
    <n v="1"/>
    <n v="15"/>
    <n v="1"/>
    <n v="0"/>
    <n v="0"/>
    <m/>
    <m/>
    <n v="1"/>
    <n v="6"/>
  </r>
  <r>
    <x v="6"/>
    <n v="135"/>
    <n v="8"/>
    <n v="144"/>
    <n v="8"/>
    <n v="183"/>
    <n v="7"/>
    <n v="140"/>
    <n v="6"/>
    <n v="0"/>
    <n v="0"/>
    <m/>
    <m/>
    <n v="8"/>
    <n v="29"/>
  </r>
  <r>
    <x v="7"/>
    <n v="105"/>
    <n v="5"/>
    <n v="125"/>
    <n v="7"/>
    <n v="177"/>
    <n v="6"/>
    <n v="156"/>
    <n v="8"/>
    <n v="0"/>
    <n v="0"/>
    <m/>
    <m/>
    <n v="6"/>
    <n v="26"/>
  </r>
  <r>
    <x v="8"/>
    <n v="151"/>
    <n v="9"/>
    <n v="110"/>
    <n v="5"/>
    <n v="173"/>
    <n v="5"/>
    <n v="151"/>
    <n v="7"/>
    <n v="0"/>
    <n v="0"/>
    <m/>
    <m/>
    <n v="6"/>
    <n v="26"/>
  </r>
  <r>
    <x v="9"/>
    <n v="153"/>
    <n v="10"/>
    <n v="144"/>
    <n v="8"/>
    <n v="183"/>
    <n v="7"/>
    <n v="156"/>
    <n v="8"/>
    <n v="0"/>
    <n v="0"/>
    <m/>
    <m/>
    <n v="10"/>
    <n v="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3"/>
    <n v="1"/>
    <n v="18"/>
    <n v="1"/>
    <n v="10"/>
    <n v="1"/>
    <n v="11"/>
    <n v="1"/>
    <n v="0"/>
    <n v="0"/>
    <m/>
    <m/>
    <n v="1"/>
    <n v="4"/>
  </r>
  <r>
    <x v="1"/>
    <n v="34"/>
    <n v="3"/>
    <n v="20"/>
    <n v="2"/>
    <n v="21"/>
    <n v="2"/>
    <n v="29"/>
    <n v="2"/>
    <n v="0"/>
    <n v="0"/>
    <m/>
    <m/>
    <n v="2"/>
    <n v="9"/>
  </r>
  <r>
    <x v="2"/>
    <n v="139"/>
    <n v="9"/>
    <n v="135"/>
    <n v="8"/>
    <n v="140"/>
    <n v="7"/>
    <n v="124"/>
    <n v="7"/>
    <n v="0"/>
    <n v="0"/>
    <m/>
    <m/>
    <n v="8"/>
    <n v="31"/>
  </r>
  <r>
    <x v="3"/>
    <n v="58"/>
    <n v="4"/>
    <n v="78"/>
    <n v="4"/>
    <n v="83"/>
    <n v="3"/>
    <n v="84"/>
    <n v="3"/>
    <n v="0"/>
    <n v="0"/>
    <m/>
    <m/>
    <n v="3"/>
    <n v="14"/>
  </r>
  <r>
    <x v="4"/>
    <n v="74"/>
    <n v="5"/>
    <n v="80"/>
    <n v="5"/>
    <n v="155"/>
    <n v="8"/>
    <n v="91"/>
    <n v="4"/>
    <n v="0"/>
    <n v="0"/>
    <m/>
    <m/>
    <n v="5"/>
    <n v="22"/>
  </r>
  <r>
    <x v="5"/>
    <n v="23"/>
    <n v="2"/>
    <n v="29"/>
    <n v="3"/>
    <n v="134"/>
    <n v="6"/>
    <n v="135"/>
    <n v="8"/>
    <n v="0"/>
    <n v="0"/>
    <m/>
    <m/>
    <n v="4"/>
    <n v="19"/>
  </r>
  <r>
    <x v="6"/>
    <n v="115"/>
    <n v="7"/>
    <n v="121"/>
    <n v="7"/>
    <n v="122"/>
    <n v="5"/>
    <n v="93"/>
    <n v="5"/>
    <n v="0"/>
    <n v="0"/>
    <m/>
    <m/>
    <n v="7"/>
    <n v="24"/>
  </r>
  <r>
    <x v="7"/>
    <n v="113"/>
    <n v="6"/>
    <n v="120"/>
    <n v="6"/>
    <n v="118"/>
    <n v="4"/>
    <n v="112"/>
    <n v="6"/>
    <n v="0"/>
    <n v="0"/>
    <m/>
    <m/>
    <n v="5"/>
    <n v="22"/>
  </r>
  <r>
    <x v="8"/>
    <n v="123"/>
    <n v="8"/>
    <n v="165"/>
    <n v="9"/>
    <n v="162"/>
    <n v="9"/>
    <n v="156"/>
    <n v="9"/>
    <n v="0"/>
    <n v="0"/>
    <m/>
    <m/>
    <n v="9"/>
    <n v="35"/>
  </r>
  <r>
    <x v="9"/>
    <n v="159"/>
    <n v="10"/>
    <n v="165"/>
    <n v="9"/>
    <n v="168"/>
    <n v="10"/>
    <n v="156"/>
    <n v="9"/>
    <n v="0"/>
    <n v="0"/>
    <m/>
    <m/>
    <n v="10"/>
    <n v="3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44"/>
    <n v="3"/>
    <n v="39"/>
    <n v="3"/>
    <n v="35"/>
    <n v="3"/>
    <n v="30"/>
    <n v="3"/>
    <n v="0"/>
    <n v="0"/>
    <m/>
    <m/>
    <n v="1"/>
    <n v="12"/>
    <n v="1"/>
    <n v="160"/>
  </r>
  <r>
    <x v="1"/>
    <n v="74"/>
    <n v="6"/>
    <n v="33"/>
    <n v="3"/>
    <n v="47"/>
    <n v="5"/>
    <n v="57"/>
    <n v="5"/>
    <n v="0"/>
    <n v="0"/>
    <m/>
    <m/>
    <n v="2"/>
    <n v="19"/>
    <n v="2"/>
    <n v="230"/>
  </r>
  <r>
    <x v="2"/>
    <n v="252"/>
    <n v="15"/>
    <n v="246"/>
    <n v="14"/>
    <n v="323"/>
    <n v="14"/>
    <n v="249"/>
    <n v="13"/>
    <n v="0"/>
    <n v="0"/>
    <m/>
    <m/>
    <n v="8"/>
    <n v="56"/>
    <n v="8"/>
    <n v="1126"/>
  </r>
  <r>
    <x v="3"/>
    <n v="121"/>
    <n v="8"/>
    <n v="121"/>
    <n v="8"/>
    <n v="146"/>
    <n v="7"/>
    <n v="137"/>
    <n v="7"/>
    <n v="0"/>
    <n v="0"/>
    <m/>
    <m/>
    <n v="4"/>
    <n v="30"/>
    <n v="4"/>
    <n v="555"/>
  </r>
  <r>
    <x v="4"/>
    <n v="223"/>
    <n v="13"/>
    <n v="224"/>
    <n v="13"/>
    <n v="338"/>
    <n v="15"/>
    <n v="247"/>
    <n v="12"/>
    <n v="0"/>
    <n v="0"/>
    <m/>
    <m/>
    <n v="7"/>
    <n v="53"/>
    <n v="6"/>
    <n v="1085"/>
  </r>
  <r>
    <x v="5"/>
    <n v="29"/>
    <n v="3"/>
    <n v="57"/>
    <n v="6"/>
    <n v="148"/>
    <n v="7"/>
    <n v="150"/>
    <n v="9"/>
    <n v="0"/>
    <n v="0"/>
    <m/>
    <m/>
    <n v="3"/>
    <n v="25"/>
    <n v="3"/>
    <n v="409"/>
  </r>
  <r>
    <x v="6"/>
    <n v="250"/>
    <n v="14"/>
    <n v="265"/>
    <n v="15"/>
    <n v="305"/>
    <n v="12"/>
    <n v="216"/>
    <n v="10"/>
    <n v="0"/>
    <n v="0"/>
    <m/>
    <m/>
    <n v="6"/>
    <n v="51"/>
    <n v="7"/>
    <n v="1087"/>
  </r>
  <r>
    <x v="7"/>
    <n v="218"/>
    <n v="11"/>
    <n v="245"/>
    <n v="13"/>
    <n v="295"/>
    <n v="10"/>
    <n v="268"/>
    <n v="14"/>
    <n v="0"/>
    <n v="0"/>
    <m/>
    <m/>
    <n v="5"/>
    <n v="48"/>
    <n v="5"/>
    <n v="1074"/>
  </r>
  <r>
    <x v="8"/>
    <n v="274"/>
    <n v="17"/>
    <n v="275"/>
    <n v="14"/>
    <n v="335"/>
    <n v="14"/>
    <n v="307"/>
    <n v="16"/>
    <n v="0"/>
    <n v="0"/>
    <m/>
    <m/>
    <n v="9"/>
    <n v="61"/>
    <n v="9"/>
    <n v="1252"/>
  </r>
  <r>
    <x v="9"/>
    <n v="312"/>
    <n v="20"/>
    <n v="309"/>
    <n v="17"/>
    <n v="351"/>
    <n v="17"/>
    <n v="312"/>
    <n v="17"/>
    <n v="0"/>
    <n v="0"/>
    <m/>
    <m/>
    <n v="10"/>
    <n v="71"/>
    <n v="10"/>
    <n v="13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DE33B2-7A9F-4562-B4D7-DE7A9027BFC7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Girls Races">
  <location ref="R3:W14" firstHeaderRow="0" firstDataRow="1" firstDataCol="1"/>
  <pivotFields count="15">
    <pivotField axis="axisRow" showAll="0" sortType="ascending">
      <items count="11">
        <item x="6"/>
        <item x="0"/>
        <item x="1"/>
        <item x="2"/>
        <item x="4"/>
        <item x="3"/>
        <item x="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1">
    <i>
      <x v="1"/>
    </i>
    <i>
      <x v="2"/>
    </i>
    <i>
      <x v="5"/>
    </i>
    <i>
      <x v="6"/>
    </i>
    <i>
      <x v="4"/>
    </i>
    <i>
      <x v="7"/>
    </i>
    <i>
      <x/>
    </i>
    <i>
      <x v="3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Race 1" fld="2" baseField="0" baseItem="0"/>
    <dataField name="Race 2" fld="4" baseField="0" baseItem="0"/>
    <dataField name="Race 3" fld="6" baseField="0" baseItem="0"/>
    <dataField name="Race 4" fld="8" baseField="0" baseItem="0"/>
    <dataField name="Current Points Total" fld="14" baseField="0" baseItem="0"/>
  </dataFields>
  <formats count="7">
    <format dxfId="185">
      <pivotArea type="all" dataOnly="0" outline="0" fieldPosition="0"/>
    </format>
    <format dxfId="184">
      <pivotArea outline="0" collapsedLevelsAreSubtotals="1" fieldPosition="0"/>
    </format>
    <format dxfId="183">
      <pivotArea field="0" type="button" dataOnly="0" labelOnly="1" outline="0" axis="axisRow" fieldPosition="0"/>
    </format>
    <format dxfId="182">
      <pivotArea dataOnly="0" labelOnly="1" fieldPosition="0">
        <references count="1">
          <reference field="0" count="0"/>
        </references>
      </pivotArea>
    </format>
    <format dxfId="181">
      <pivotArea dataOnly="0" labelOnly="1" grandRow="1" outline="0" fieldPosition="0"/>
    </format>
    <format dxfId="180">
      <pivotArea dataOnly="0" labelOnly="1" fieldPosition="0">
        <references count="1">
          <reference field="0" count="0"/>
        </references>
      </pivotArea>
    </format>
    <format dxfId="179">
      <pivotArea field="0" type="button" dataOnly="0" labelOnly="1" outline="0" axis="axisRow" fieldPosition="0"/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F18D4-18FB-460B-B52D-E13727F76EF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Boys Race Points">
  <location ref="K3:P14" firstHeaderRow="0" firstDataRow="1" firstDataCol="1"/>
  <pivotFields count="15">
    <pivotField axis="axisRow" showAll="0" sortType="ascending">
      <items count="11">
        <item x="6"/>
        <item x="0"/>
        <item x="1"/>
        <item x="2"/>
        <item x="4"/>
        <item x="3"/>
        <item x="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1">
    <i>
      <x v="6"/>
    </i>
    <i>
      <x v="1"/>
    </i>
    <i>
      <x v="2"/>
    </i>
    <i>
      <x v="5"/>
    </i>
    <i>
      <x v="3"/>
    </i>
    <i>
      <x v="7"/>
    </i>
    <i>
      <x v="8"/>
    </i>
    <i>
      <x/>
    </i>
    <i>
      <x v="4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Race 1" fld="2" baseField="0" baseItem="0"/>
    <dataField name="Race 2" fld="4" baseField="0" baseItem="0"/>
    <dataField name="Race 3" fld="6" baseField="0" baseItem="0"/>
    <dataField name="Race 4" fld="8" baseField="0" baseItem="0"/>
    <dataField name="Current Points Total" fld="14" baseField="0" baseItem="0"/>
  </dataFields>
  <formats count="8">
    <format dxfId="193">
      <pivotArea type="all" dataOnly="0" outline="0" fieldPosition="0"/>
    </format>
    <format dxfId="192">
      <pivotArea outline="0" collapsedLevelsAreSubtotals="1" fieldPosition="0"/>
    </format>
    <format dxfId="191">
      <pivotArea field="0" type="button" dataOnly="0" labelOnly="1" outline="0" axis="axisRow" fieldPosition="0"/>
    </format>
    <format dxfId="190">
      <pivotArea dataOnly="0" labelOnly="1" fieldPosition="0">
        <references count="1">
          <reference field="0" count="0"/>
        </references>
      </pivotArea>
    </format>
    <format dxfId="189">
      <pivotArea dataOnly="0" labelOnly="1" grandRow="1" outline="0" fieldPosition="0"/>
    </format>
    <format dxfId="188">
      <pivotArea dataOnly="0" labelOnly="1" grandRow="1" outline="0" fieldPosition="0"/>
    </format>
    <format dxfId="187">
      <pivotArea dataOnly="0" labelOnly="1" fieldPosition="0">
        <references count="1">
          <reference field="0" count="0"/>
        </references>
      </pivotArea>
    </format>
    <format dxfId="186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96EEEF-10FA-4CD1-A688-78948CF94BFB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Combined Race Points">
  <location ref="C3:I14" firstHeaderRow="0" firstDataRow="1" firstDataCol="1"/>
  <pivotFields count="17">
    <pivotField axis="axisRow" showAll="0" sortType="ascending">
      <items count="11">
        <item x="6"/>
        <item x="0"/>
        <item x="1"/>
        <item x="2"/>
        <item x="4"/>
        <item x="3"/>
        <item x="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11">
    <i>
      <x v="1"/>
    </i>
    <i>
      <x v="2"/>
    </i>
    <i>
      <x v="6"/>
    </i>
    <i>
      <x v="5"/>
    </i>
    <i>
      <x v="7"/>
    </i>
    <i>
      <x/>
    </i>
    <i>
      <x v="4"/>
    </i>
    <i>
      <x v="3"/>
    </i>
    <i>
      <x v="8"/>
    </i>
    <i>
      <x v="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Race 1" fld="2" baseField="0" baseItem="0"/>
    <dataField name="Race 2" fld="4" baseField="0" baseItem="0"/>
    <dataField name="Race 3" fld="6" baseField="0" baseItem="0"/>
    <dataField name="Race 4" fld="8" baseField="0" baseItem="0"/>
    <dataField name="Current Points Total" fld="14" baseField="0" baseItem="0"/>
    <dataField name="League Points Rank" fld="13" baseField="0" baseItem="4"/>
  </dataFields>
  <formats count="3">
    <format dxfId="196">
      <pivotArea type="all" dataOnly="0" outline="0" fieldPosition="0"/>
    </format>
    <format dxfId="195">
      <pivotArea outline="0" collapsedLevelsAreSubtotals="1" fieldPosition="0"/>
    </format>
    <format dxfId="194">
      <pivotArea dataOnly="0" labelOnly="1" grandRow="1" outline="0" fieldPosition="0"/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77D9AE4-78A1-462A-A709-576E059ED876}" name="TeamDec" displayName="TeamDec" ref="B8:H465" totalsRowShown="0" headerRowDxfId="321" headerRowBorderDxfId="320" tableBorderDxfId="319" totalsRowBorderDxfId="318">
  <autoFilter ref="B8:H465" xr:uid="{D77D9AE4-78A1-462A-A709-576E059ED876}"/>
  <tableColumns count="7">
    <tableColumn id="1" xr3:uid="{A542E031-D7E9-4C91-B0B8-0560CF032EDC}" name="First Name" dataDxfId="317"/>
    <tableColumn id="2" xr3:uid="{50284422-03C1-4AE6-B259-394665764119}" name="Surname" dataDxfId="316"/>
    <tableColumn id="3" xr3:uid="{FE7019E6-D860-4995-8F7E-A000B8240781}" name="FullName" dataDxfId="315">
      <calculatedColumnFormula>_xlfn.TEXTJOIN(" ",TRUE, $B9,$C9)</calculatedColumnFormula>
    </tableColumn>
    <tableColumn id="4" xr3:uid="{D3A2ABD7-9A20-438E-87C2-AC065790A9FA}" name="Club" dataDxfId="314"/>
    <tableColumn id="5" xr3:uid="{742C59C5-43A8-433E-ACEC-A2CDA2608051}" name="Gender" dataDxfId="313"/>
    <tableColumn id="6" xr3:uid="{011D59D9-B64F-4F3A-879D-82DE3C03B013}" name="School Year" dataDxfId="312"/>
    <tableColumn id="7" xr3:uid="{F2C19B43-8FC3-494F-B4CD-D8CF222D10A0}" name="AG" dataDxfId="311">
      <calculatedColumnFormula>IF(AND(G9&lt;=6,G9&gt;=3),"U11",IF(AND(G9&lt;=8,G9&gt;6),"U13",IF(AND(G9&lt;=10,G9&gt;8),"U15",IF(AND(G9&lt;=12,G9&gt;10),"U17","NULL"))))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1AD3BD-BA41-4E0E-B05B-C10701156ECF}" name="tblR1Score" displayName="tblR1Score" ref="K8:O464" totalsRowShown="0" headerRowDxfId="310" headerRowBorderDxfId="309" tableBorderDxfId="308" totalsRowBorderDxfId="307">
  <autoFilter ref="K8:O464" xr:uid="{371AD3BD-BA41-4E0E-B05B-C10701156ECF}"/>
  <tableColumns count="5">
    <tableColumn id="1" xr3:uid="{1045A87A-E56B-40BF-88FF-546EF0E85EC0}" name="Name" dataDxfId="306">
      <calculatedColumnFormula>TeamDec[[#This Row],[FullName]]</calculatedColumnFormula>
    </tableColumn>
    <tableColumn id="2" xr3:uid="{46BECB8F-E007-4ED9-8D4A-B9C2570624B0}" name="Club" dataDxfId="305">
      <calculatedColumnFormula>TeamDec[[#This Row],[Club]]</calculatedColumnFormula>
    </tableColumn>
    <tableColumn id="3" xr3:uid="{A6ADDD64-3AE6-4351-B77D-8E259F1C7931}" name="Gender" dataDxfId="304">
      <calculatedColumnFormula>TeamDec[[#This Row],[Gender]]</calculatedColumnFormula>
    </tableColumn>
    <tableColumn id="4" xr3:uid="{AC2FDF25-FE8F-41E0-AD56-F7565E31AA95}" name="Position:" dataDxfId="303">
      <calculatedColumnFormula>IF(TeamDec[[#This Row],[Gender]]="M",
    IFERROR(VLOOKUP(TeamDec[[#This Row],[FullName]], tblRace1B[[Name]:[Posn]], 2, FALSE), ""),
    IFERROR(VLOOKUP(TeamDec[[#This Row],[FullName]], tblRace1G[[Name]:[Posn]], 2, FALSE), ""))</calculatedColumnFormula>
    </tableColumn>
    <tableColumn id="5" xr3:uid="{B3157D40-5679-4238-B84C-B6DEF04A5D88}" name="Points:" dataDxfId="302">
      <calculatedColumnFormula>IF(TeamDec[[#This Row],[Gender]]="M",
    IFERROR(VLOOKUP(TeamDec[[#This Row],[FullName]], tblRace1B[[Name]:[Points]], 5, FALSE), ""),
    IFERROR(VLOOKUP(TeamDec[[#This Row],[FullName]], tblRace1G[[Name]:[Points]], 5, FALSE), ""))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25E7BCF-AABC-4081-B716-807DCA0D46DF}" name="tblR2Score" displayName="tblR2Score" ref="Q8:U464" totalsRowShown="0" headerRowDxfId="301" headerRowBorderDxfId="300" tableBorderDxfId="299" totalsRowBorderDxfId="298">
  <autoFilter ref="Q8:U464" xr:uid="{D25E7BCF-AABC-4081-B716-807DCA0D46DF}"/>
  <tableColumns count="5">
    <tableColumn id="1" xr3:uid="{D3C12106-7D4D-4FD3-8D82-F1D61CF4F58A}" name="Name" dataDxfId="297">
      <calculatedColumnFormula>TeamDec[[#This Row],[FullName]]</calculatedColumnFormula>
    </tableColumn>
    <tableColumn id="2" xr3:uid="{F0E1ED37-C044-4C12-AA4C-9C7DAE3B9F01}" name="Club" dataDxfId="296">
      <calculatedColumnFormula>TeamDec[[#This Row],[Club]]</calculatedColumnFormula>
    </tableColumn>
    <tableColumn id="3" xr3:uid="{3C0D56D4-76C3-4A71-8CA0-F119F555FB82}" name="Gender" dataDxfId="295">
      <calculatedColumnFormula>TeamDec[[#This Row],[Gender]]</calculatedColumnFormula>
    </tableColumn>
    <tableColumn id="4" xr3:uid="{334A99C6-3FD5-4C23-99D8-52A05743448E}" name="Position:" dataDxfId="294">
      <calculatedColumnFormula>IF(TeamDec[[#This Row],[Gender]]="M",
    IFERROR(VLOOKUP(TeamDec[[#This Row],[FullName]], tblRace2B[[Name]:[Posn]], 2, FALSE), ""),
    IFERROR(VLOOKUP(TeamDec[[#This Row],[FullName]], tblRace2G[[Name]:[Posn]], 2, FALSE), ""))</calculatedColumnFormula>
    </tableColumn>
    <tableColumn id="5" xr3:uid="{B69ADF87-D6FE-422D-894A-BB6A949810AF}" name="Points:" dataDxfId="293">
      <calculatedColumnFormula>IF(TeamDec[[#This Row],[Gender]]="M",
    IFERROR(VLOOKUP(TeamDec[[#This Row],[FullName]], tblRace2B[[Name]:[Points]], 5, FALSE), ""),
    IFERROR(VLOOKUP(TeamDec[[#This Row],[FullName]], tblRace2G[[Name]:[Points]], 5, FALSE), ""))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134E55D-849F-4F6C-AE4C-F2AA404119AC}" name="tblR3Score" displayName="tblR3Score" ref="W8:AA464" totalsRowShown="0" headerRowDxfId="292" headerRowBorderDxfId="291" tableBorderDxfId="290" totalsRowBorderDxfId="289">
  <autoFilter ref="W8:AA464" xr:uid="{C134E55D-849F-4F6C-AE4C-F2AA404119AC}"/>
  <tableColumns count="5">
    <tableColumn id="1" xr3:uid="{DBA4607D-4696-48F6-A869-F9AAA07103D3}" name="Name" dataDxfId="288">
      <calculatedColumnFormula>TeamDec[[#This Row],[FullName]]</calculatedColumnFormula>
    </tableColumn>
    <tableColumn id="2" xr3:uid="{B20F9EB4-3CBE-4B49-8286-A652634EFEC2}" name="Club" dataDxfId="287">
      <calculatedColumnFormula>TeamDec[[#This Row],[Club]]</calculatedColumnFormula>
    </tableColumn>
    <tableColumn id="3" xr3:uid="{75B73AA0-215E-43A6-8544-0EB061AB8461}" name="Gender" dataDxfId="286">
      <calculatedColumnFormula>TeamDec[[#This Row],[Gender]]</calculatedColumnFormula>
    </tableColumn>
    <tableColumn id="4" xr3:uid="{649D9C49-0D08-407B-BC15-A37363C978F5}" name="Position:" dataDxfId="285">
      <calculatedColumnFormula>IF(TeamDec[[#This Row],[Gender]]="M",
    IFERROR(VLOOKUP(TeamDec[[#This Row],[FullName]], tblRace3B[[Name]:[Posn]], 2, FALSE), ""),
    IFERROR(VLOOKUP(TeamDec[[#This Row],[FullName]], tblRace3G[[Name]:[Posn]], 2, FALSE), ""))</calculatedColumnFormula>
    </tableColumn>
    <tableColumn id="5" xr3:uid="{DAD33CDF-14B1-458E-9CA7-158F23F5AA35}" name="Points:" dataDxfId="284">
      <calculatedColumnFormula>IF(TeamDec[[#This Row],[Gender]]="M",
    IFERROR(VLOOKUP(TeamDec[[#This Row],[FullName]], tblRace3B[[Name]:[Points]], 5, FALSE), ""),
    IFERROR(VLOOKUP(TeamDec[[#This Row],[FullName]], tblRace3G[[Name]:[Points]], 5, FALSE), ""))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7518BF8-C3AF-460B-8276-869601FDB282}" name="tblR4Score" displayName="tblR4Score" ref="AC8:AG464" totalsRowShown="0" headerRowDxfId="283" headerRowBorderDxfId="282" tableBorderDxfId="281" totalsRowBorderDxfId="280">
  <autoFilter ref="AC8:AG464" xr:uid="{07518BF8-C3AF-460B-8276-869601FDB282}"/>
  <tableColumns count="5">
    <tableColumn id="1" xr3:uid="{27603B5B-E4FD-47A7-AFC9-77063660B4E4}" name="Name" dataDxfId="279">
      <calculatedColumnFormula>TeamDec[[#This Row],[FullName]]</calculatedColumnFormula>
    </tableColumn>
    <tableColumn id="2" xr3:uid="{44EC7CE2-AD0D-4AFF-85B0-63EE6C97B7C4}" name="Club" dataDxfId="278">
      <calculatedColumnFormula>TeamDec[[#This Row],[Club]]</calculatedColumnFormula>
    </tableColumn>
    <tableColumn id="3" xr3:uid="{2F8F552B-3BF5-4EC5-8AFE-A88D460CAC2C}" name="Gender" dataDxfId="277">
      <calculatedColumnFormula>TeamDec[[#This Row],[Gender]]</calculatedColumnFormula>
    </tableColumn>
    <tableColumn id="4" xr3:uid="{D639D267-B7B9-45D5-B285-F862CCAA5D80}" name="Position:" dataDxfId="276">
      <calculatedColumnFormula>IF(TeamDec[[#This Row],[Gender]]="M",
    IFERROR(VLOOKUP(TeamDec[[#This Row],[FullName]], tblRace4B[[Name]:[Posn]], 2, FALSE), ""),
    IFERROR(VLOOKUP(TeamDec[[#This Row],[FullName]], tblRace4G[[Name]:[Posn]], 2, FALSE), ""))</calculatedColumnFormula>
    </tableColumn>
    <tableColumn id="5" xr3:uid="{19F28DA1-965E-45D5-8CCD-0B0995129E0D}" name="Points:" dataDxfId="275">
      <calculatedColumnFormula>IF(TeamDec[[#This Row],[Gender]]="M",
    IFERROR(VLOOKUP(TeamDec[[#This Row],[FullName]], tblRace4B[[Name]:[Points]], 5, FALSE), ""),
    IFERROR(VLOOKUP(TeamDec[[#This Row],[FullName]], tblRace4G[[Name]:[Points]], 5, FALSE), ""))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42B8A32-68F7-43CD-ABC6-20F13C66A3A8}" name="tblR5Score" displayName="tblR5Score" ref="AI8:AM464" totalsRowShown="0" headerRowDxfId="274" headerRowBorderDxfId="273" tableBorderDxfId="272" totalsRowBorderDxfId="271">
  <autoFilter ref="AI8:AM464" xr:uid="{442B8A32-68F7-43CD-ABC6-20F13C66A3A8}"/>
  <tableColumns count="5">
    <tableColumn id="1" xr3:uid="{3663A796-B869-4CAE-B3B8-4AE4BE164C2A}" name="Name" dataDxfId="270">
      <calculatedColumnFormula>TeamDec[[#This Row],[FullName]]</calculatedColumnFormula>
    </tableColumn>
    <tableColumn id="2" xr3:uid="{D10C60FD-3883-4FE2-9001-D4370AA87266}" name="Club" dataDxfId="269">
      <calculatedColumnFormula>TeamDec[[#This Row],[Club]]</calculatedColumnFormula>
    </tableColumn>
    <tableColumn id="3" xr3:uid="{4A5AB21A-5CCE-4557-81B2-BBA1E94FF0AB}" name="Gender" dataDxfId="268">
      <calculatedColumnFormula>TeamDec[[#This Row],[Gender]]</calculatedColumnFormula>
    </tableColumn>
    <tableColumn id="4" xr3:uid="{3901956E-8355-41C6-AF20-C97202327B64}" name="Position:" dataDxfId="267">
      <calculatedColumnFormula>IF(TeamDec[[#This Row],[Gender]]="M",
    IFERROR(VLOOKUP(TeamDec[[#This Row],[FullName]], tblRace5B[[Name]:[Posn]], 2, FALSE), ""),
    IFERROR(VLOOKUP(TeamDec[[#This Row],[FullName]], tblRace5G[[Name]:[Posn]], 2, FALSE), ""))</calculatedColumnFormula>
    </tableColumn>
    <tableColumn id="5" xr3:uid="{E46CD598-DBF6-4F64-80D1-2600136B73E1}" name="Points:" dataDxfId="266">
      <calculatedColumnFormula>IF(TeamDec[[#This Row],[Gender]]="M",
    IFERROR(VLOOKUP(TeamDec[[#This Row],[FullName]], tblRace5B[[Name]:[Points]], 5, FALSE), ""),
    IFERROR(VLOOKUP(TeamDec[[#This Row],[FullName]], tblRace5G[[Name]:[Points]], 5, FALSE), ""))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F2622D7-6779-4F96-AB7D-1FE884474424}" name="tblAthPoints" displayName="tblAthPoints" ref="AO8:AT464" totalsRowShown="0" headerRowDxfId="265" headerRowBorderDxfId="264" tableBorderDxfId="263" totalsRowBorderDxfId="262">
  <autoFilter ref="AO8:AT464" xr:uid="{DF2622D7-6779-4F96-AB7D-1FE884474424}"/>
  <sortState xmlns:xlrd2="http://schemas.microsoft.com/office/spreadsheetml/2017/richdata2" ref="AO9:AT420">
    <sortCondition descending="1" ref="AT8:AT420"/>
  </sortState>
  <tableColumns count="6">
    <tableColumn id="1" xr3:uid="{9DC559FF-8085-4590-8BB4-CEF280873D08}" name="Name" dataDxfId="261">
      <calculatedColumnFormula>TeamDec[[#This Row],[FullName]]</calculatedColumnFormula>
    </tableColumn>
    <tableColumn id="2" xr3:uid="{3892BB27-3841-4475-978A-2F8123924927}" name="Club" dataDxfId="260">
      <calculatedColumnFormula>TeamDec[[#This Row],[Club]]</calculatedColumnFormula>
    </tableColumn>
    <tableColumn id="3" xr3:uid="{20C4B5E9-E3F4-437A-91A7-60619D143479}" name="Gender" dataDxfId="259">
      <calculatedColumnFormula>TeamDec[[#This Row],[Gender]]</calculatedColumnFormula>
    </tableColumn>
    <tableColumn id="6" xr3:uid="{93009351-CA65-4728-9C43-301F99600642}" name="Age" dataDxfId="258">
      <calculatedColumnFormula>TeamDec[[#This Row],[AG]]</calculatedColumnFormula>
    </tableColumn>
    <tableColumn id="4" xr3:uid="{48640E26-EA95-4AD4-833B-8BC18E986ADD}" name="Races:" dataDxfId="257">
      <calculatedColumnFormula>COUNT(N9:N9,T9:T9,Z9:Z9,AF9:AF9,AL9:AL9)</calculatedColumnFormula>
    </tableColumn>
    <tableColumn id="5" xr3:uid="{78AED5F0-AD95-4244-82F0-67BC72BDCE49}" name="Points:" dataDxfId="256">
      <calculatedColumnFormula>SUM(O9,U9,AA9,AG9,AM9)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069BAA3-362C-497D-B843-237CCFA3B4E6}" name="ScoreBoys" displayName="ScoreBoys" ref="A76:O86" totalsRowShown="0" headerRowDxfId="255" headerRowBorderDxfId="254" tableBorderDxfId="253" totalsRowBorderDxfId="252">
  <autoFilter ref="A76:O86" xr:uid="{9069BAA3-362C-497D-B843-237CCFA3B4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C89A890-4273-4EBF-B4E5-C5606CE36F67}" name="Boys" dataDxfId="251"/>
    <tableColumn id="2" xr3:uid="{8B6E1C4F-6397-43CD-9A6F-BAD84429A80C}" name="Score" dataDxfId="250"/>
    <tableColumn id="3" xr3:uid="{872D0496-0486-4E5D-9AF7-47CB4D526923}" name="Points" dataDxfId="249">
      <calculatedColumnFormula>IF(SUM(B$77:B$86)&lt;1,0,_xlfn.RANK.EQ(B77,B$77:B$86,1))</calculatedColumnFormula>
    </tableColumn>
    <tableColumn id="4" xr3:uid="{5AEF8DB5-506E-4008-AB52-7E093675DA5A}" name="Score2" dataDxfId="248"/>
    <tableColumn id="5" xr3:uid="{FB5D4F2E-AD36-4DFC-A314-1EC7492C912A}" name="Points2" dataDxfId="247">
      <calculatedColumnFormula>IF(SUM(D$77:D$86)&lt;1,0,_xlfn.RANK.EQ(D77,D$77:D$86,1))</calculatedColumnFormula>
    </tableColumn>
    <tableColumn id="6" xr3:uid="{6AB6A824-4BEE-412B-8706-5A6E1F558938}" name="Score3" dataDxfId="246"/>
    <tableColumn id="7" xr3:uid="{DFBF36F7-E611-42D4-B28D-B5D5C84EA464}" name="Points3" dataDxfId="245">
      <calculatedColumnFormula>IF(SUM(F$77:F$86)&lt;1,0,_xlfn.RANK.EQ(F77,F$77:F$86,1))</calculatedColumnFormula>
    </tableColumn>
    <tableColumn id="8" xr3:uid="{A9873EE9-BF54-45AE-87BB-47A304E12685}" name="Score4" dataDxfId="244"/>
    <tableColumn id="9" xr3:uid="{7836ECA4-3999-4F4D-9763-4C5AB3407BCE}" name="Points4" dataDxfId="243">
      <calculatedColumnFormula>IF(SUM(H$77:H$86)&lt;1,0,_xlfn.RANK.EQ(H77,H$77:H$86,1))</calculatedColumnFormula>
    </tableColumn>
    <tableColumn id="10" xr3:uid="{1F8C3F65-8B6B-4146-8F3E-A84C92E9EC74}" name="Score5" dataDxfId="242"/>
    <tableColumn id="11" xr3:uid="{B2BEBD3F-6242-402A-AD56-2BD36FFBF35B}" name="Points5" dataDxfId="241">
      <calculatedColumnFormula>IF(SUM(J$77:J$86)&lt;1,0,_xlfn.RANK.EQ(J77,J$77:J$86,1))</calculatedColumnFormula>
    </tableColumn>
    <tableColumn id="12" xr3:uid="{444F40A5-566A-43CE-A60C-189106016CEF}" name="Score6" dataDxfId="240"/>
    <tableColumn id="13" xr3:uid="{9AC42ACE-9B7E-4D44-A91E-9FA27B383C3B}" name="Points6" dataDxfId="239"/>
    <tableColumn id="14" xr3:uid="{4B5E4090-2275-4499-A695-63EB1EF2143E}" name="Rank" dataDxfId="238">
      <calculatedColumnFormula>_xlfn.RANK.EQ(O77,$O$77:$O$86,1)</calculatedColumnFormula>
    </tableColumn>
    <tableColumn id="15" xr3:uid="{96756180-7AF2-43A1-8590-10BD67E291F4}" name="PointsTotal" dataDxfId="237">
      <calculatedColumnFormula>+C77+E77+G77+I77+K77+M77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EE24CAD-3987-4C6D-9334-E0661F13C4D7}" name="ScoreGirls" displayName="ScoreGirls" ref="A89:O99" totalsRowShown="0" headerRowDxfId="236" headerRowBorderDxfId="235" tableBorderDxfId="234" totalsRowBorderDxfId="233">
  <autoFilter ref="A89:O99" xr:uid="{8EE24CAD-3987-4C6D-9334-E0661F13C4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4940764-20C7-4F2D-92FB-F485E61C9434}" name="Girls" dataDxfId="232"/>
    <tableColumn id="2" xr3:uid="{B1291979-DB7A-4B50-9391-58FEED1C3710}" name="Score" dataDxfId="231"/>
    <tableColumn id="3" xr3:uid="{A9F5B767-D438-4720-967D-AD493CD285D9}" name="Points" dataDxfId="230">
      <calculatedColumnFormula>IF(SUM(B$90:B$99)&lt;1,0,_xlfn.RANK.EQ(B90,B$90:B$99,1))</calculatedColumnFormula>
    </tableColumn>
    <tableColumn id="4" xr3:uid="{22937D85-27A0-405E-A150-B0F5CF326C56}" name="Score2" dataDxfId="229"/>
    <tableColumn id="5" xr3:uid="{752AF058-1E9F-4F62-BDD3-EE1C6F8A813F}" name="Points2" dataDxfId="228">
      <calculatedColumnFormula>IF(SUM(D$90:D$99)&lt;1,0,_xlfn.RANK.EQ(D90,D$90:D$99,1))</calculatedColumnFormula>
    </tableColumn>
    <tableColumn id="6" xr3:uid="{E18A4168-2C6A-407F-ADE6-645F4922F652}" name="Score3" dataDxfId="227"/>
    <tableColumn id="7" xr3:uid="{36AB04DC-AF7E-4B79-A150-9FF170B3D7E7}" name="Points3" dataDxfId="226">
      <calculatedColumnFormula>IF(SUM(F$90:F$99)&lt;1,0,_xlfn.RANK.EQ(F90,F$90:F$99,1))</calculatedColumnFormula>
    </tableColumn>
    <tableColumn id="8" xr3:uid="{481CD05C-6559-4A2F-9237-739F60E0C9AE}" name="Score4" dataDxfId="225"/>
    <tableColumn id="9" xr3:uid="{F7E397C8-09FB-4A6D-A1BB-281E67896122}" name="Points4" dataDxfId="224">
      <calculatedColumnFormula>IF(SUM(H$90:H$99)&lt;1,0,_xlfn.RANK.EQ(H90,H$90:H$99,1))</calculatedColumnFormula>
    </tableColumn>
    <tableColumn id="10" xr3:uid="{9E88850D-0318-4724-9173-A5823FFF56F6}" name="Score5" dataDxfId="223"/>
    <tableColumn id="11" xr3:uid="{6463F087-51AB-4036-B355-CD95F37F0587}" name="Points5" dataDxfId="222">
      <calculatedColumnFormula>IF(SUM(J$90:J$99)&lt;1,0,_xlfn.RANK.EQ(J90,J$90:J$99,1))</calculatedColumnFormula>
    </tableColumn>
    <tableColumn id="12" xr3:uid="{504D3DC0-667A-47C4-946A-9E9489C51E23}" name="Score6" dataDxfId="221"/>
    <tableColumn id="13" xr3:uid="{27693D81-2085-4CF1-BAC9-58F2A4D01DF5}" name="Points6" dataDxfId="220"/>
    <tableColumn id="14" xr3:uid="{EB3BEE9F-DB7A-494F-A2EE-6CC8FCD3869F}" name="Rank" dataDxfId="219">
      <calculatedColumnFormula>_xlfn.RANK.EQ(O90,$O$90:$O$99,1)</calculatedColumnFormula>
    </tableColumn>
    <tableColumn id="15" xr3:uid="{26A09038-675C-4FF7-B7E7-95496E5E931A}" name="PointsTotal" dataDxfId="218">
      <calculatedColumnFormula>+C90+E90+G90+I90+K90+M90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5703A96-8339-4563-801D-04CC9E31409A}" name="Table21" displayName="Table21" ref="A102:Q112" totalsRowShown="0" headerRowDxfId="217" headerRowBorderDxfId="216" tableBorderDxfId="215" totalsRowBorderDxfId="214">
  <autoFilter ref="A102:Q112" xr:uid="{D5703A96-8339-4563-801D-04CC9E3140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1EED60E-31AF-41F7-8A75-DCA9E19D02CA}" name="Combined" dataDxfId="213"/>
    <tableColumn id="2" xr3:uid="{203E89AF-4991-4269-AC45-DD8C12AE05DE}" name="Score" dataDxfId="212">
      <calculatedColumnFormula>B77+B90</calculatedColumnFormula>
    </tableColumn>
    <tableColumn id="3" xr3:uid="{262EF0A3-98D0-4551-A5C1-F1B3F09CB1FD}" name="Points" dataDxfId="211">
      <calculatedColumnFormula>+C90+C77</calculatedColumnFormula>
    </tableColumn>
    <tableColumn id="4" xr3:uid="{952619C4-3271-411C-97CB-5D431566BFB2}" name="Score2" dataDxfId="210">
      <calculatedColumnFormula>+D90+D77</calculatedColumnFormula>
    </tableColumn>
    <tableColumn id="5" xr3:uid="{C2F0FF73-0149-4CA1-8D78-0D2AEE3E9EC2}" name="Points2" dataDxfId="209">
      <calculatedColumnFormula>+E90+E77</calculatedColumnFormula>
    </tableColumn>
    <tableColumn id="6" xr3:uid="{01DD9E16-A0A5-451B-B11D-D5D467D1CB1A}" name="Score3" dataDxfId="208">
      <calculatedColumnFormula>+F90+F77</calculatedColumnFormula>
    </tableColumn>
    <tableColumn id="7" xr3:uid="{64E28A8D-0DB2-4D83-B271-A73339A61B81}" name="Points3" dataDxfId="207">
      <calculatedColumnFormula>+G90+G77</calculatedColumnFormula>
    </tableColumn>
    <tableColumn id="8" xr3:uid="{BA2EA222-C778-4E20-8999-453B8BBB6FA1}" name="Score4" dataDxfId="206">
      <calculatedColumnFormula>+H90+H77</calculatedColumnFormula>
    </tableColumn>
    <tableColumn id="9" xr3:uid="{2BF86785-EEA8-4FC3-B170-B7682E1B956D}" name="Points4" dataDxfId="205">
      <calculatedColumnFormula>+I90+I77</calculatedColumnFormula>
    </tableColumn>
    <tableColumn id="10" xr3:uid="{725AAE86-FF06-4CB5-A208-E8140697895B}" name="Score5" dataDxfId="204">
      <calculatedColumnFormula>+J90+J77</calculatedColumnFormula>
    </tableColumn>
    <tableColumn id="11" xr3:uid="{8A10A755-68F0-438B-9FAF-FAE7847180F1}" name="Points5" dataDxfId="203">
      <calculatedColumnFormula>+K90+K77</calculatedColumnFormula>
    </tableColumn>
    <tableColumn id="12" xr3:uid="{A3465158-64DA-403B-839B-D4863D2C5295}" name="Score6" dataDxfId="202"/>
    <tableColumn id="13" xr3:uid="{1A9AF7D6-4F70-4045-90C8-44FAB684D67C}" name="Points6" dataDxfId="201"/>
    <tableColumn id="14" xr3:uid="{505F7796-0998-4411-8888-AEF93AD48CF9}" name="Points Rank" dataDxfId="200">
      <calculatedColumnFormula>_xlfn.RANK.EQ(O103,$O$103:$O$112,1)</calculatedColumnFormula>
    </tableColumn>
    <tableColumn id="15" xr3:uid="{3DE5932E-AF39-4F44-BD07-0BC9F1CCE630}" name="Points Total" dataDxfId="199">
      <calculatedColumnFormula>+C103+E103+G103+I103+K103+M103</calculatedColumnFormula>
    </tableColumn>
    <tableColumn id="16" xr3:uid="{7CE9AAC4-7305-4867-9ED1-A5FCDCFF6311}" name="Score Rank" dataDxfId="198">
      <calculatedColumnFormula>_xlfn.RANK.EQ(Q103,$Q$103:$Q$112,1)</calculatedColumnFormula>
    </tableColumn>
    <tableColumn id="17" xr3:uid="{1957193A-C66F-4710-8E06-1A8F5AF977A5}" name="Score Total" dataDxfId="197">
      <calculatedColumnFormula>+B103+D103+F103+H103+J103+O103+L103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0232D9-6C90-49EB-AE51-21AC3EFE42A2}" name="tblRace1B" displayName="tblRace1B" ref="B8:G300" totalsRowShown="0" headerRowDxfId="178" headerRowBorderDxfId="177" tableBorderDxfId="176" totalsRowBorderDxfId="175">
  <autoFilter ref="B8:G300" xr:uid="{B80232D9-6C90-49EB-AE51-21AC3EFE42A2}"/>
  <sortState xmlns:xlrd2="http://schemas.microsoft.com/office/spreadsheetml/2017/richdata2" ref="B9:G300">
    <sortCondition ref="B8:B300"/>
  </sortState>
  <tableColumns count="6">
    <tableColumn id="1" xr3:uid="{FF20FC68-196E-45B7-A896-2F78699897B5}" name="Position" dataDxfId="174"/>
    <tableColumn id="2" xr3:uid="{ADAFA66B-4070-472B-A4A5-53385920DD31}" name="Name" dataDxfId="173"/>
    <tableColumn id="7" xr3:uid="{BB0C3136-B362-4E35-8C17-F661B752DDFC}" name="Posn" dataDxfId="172">
      <calculatedColumnFormula>+tblRace1B[[#This Row],[Position]]</calculatedColumnFormula>
    </tableColumn>
    <tableColumn id="3" xr3:uid="{4D1BB055-A7EC-4AB3-A58F-3E067AA430C6}" name="Age Group" dataDxfId="171">
      <calculatedColumnFormula>IFERROR(VLOOKUP('Race1-Boy'!C9,TeamDec!$D$9:$H$465,5,FALSE),"")</calculatedColumnFormula>
    </tableColumn>
    <tableColumn id="4" xr3:uid="{826B1AF8-BB7D-41D0-BC57-6904BF063359}" name="Gender" dataDxfId="170">
      <calculatedColumnFormula>IFERROR(VLOOKUP('Race1-Boy'!C9,TeamDec!$D$9:$H$465,3,FALSE),"")</calculatedColumnFormula>
    </tableColumn>
    <tableColumn id="8" xr3:uid="{A496E07B-3732-4572-BD2A-C877E5CA9DDA}" name="Points" dataDxfId="169">
      <calculatedColumnFormula>COUNTIF($E$9:E9,E9)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E45FB7-B43E-4E5E-93C0-D6D7864217FE}" name="tblRace1G" displayName="tblRace1G" ref="B8:G300" totalsRowShown="0" headerRowDxfId="168" headerRowBorderDxfId="167" tableBorderDxfId="166">
  <autoFilter ref="B8:G300" xr:uid="{FCE45FB7-B43E-4E5E-93C0-D6D7864217FE}"/>
  <tableColumns count="6">
    <tableColumn id="1" xr3:uid="{E2423AB6-8B79-4AC1-B8E8-8C4EDF33A663}" name="Position" dataDxfId="165"/>
    <tableColumn id="2" xr3:uid="{3BCEDCE5-42F7-454C-B361-CD7962636C2F}" name="Name" dataDxfId="164"/>
    <tableColumn id="6" xr3:uid="{FB32B163-15A8-4C4C-8F43-E95858844F38}" name="Posn" dataDxfId="163">
      <calculatedColumnFormula>+tblRace1G[[#This Row],[Position]]</calculatedColumnFormula>
    </tableColumn>
    <tableColumn id="3" xr3:uid="{CCBECC94-10C5-477B-B3D8-C4B6F8518139}" name="Age Group" dataDxfId="162">
      <calculatedColumnFormula>IFERROR(VLOOKUP('Race1-Girl'!$C9,TeamDec!$D$9:$H$465,5,FALSE),"")</calculatedColumnFormula>
    </tableColumn>
    <tableColumn id="4" xr3:uid="{BD0F80B1-BC4D-40B7-9255-1C37E1886211}" name="Gender" dataDxfId="161">
      <calculatedColumnFormula>IFERROR(VLOOKUP('Race1-Girl'!$C9,TeamDec!$D$9:$H$465,3,FALSE),"")</calculatedColumnFormula>
    </tableColumn>
    <tableColumn id="7" xr3:uid="{B4B30732-2527-4991-A79C-4FE6EAD6C415}" name="Points" dataDxfId="160">
      <calculatedColumnFormula>COUNTIF($E$9:E9,E9)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65E28E-BFF2-4525-BD2B-AD256914B4E3}" name="tblRace2B" displayName="tblRace2B" ref="B8:G300" totalsRowShown="0" headerRowDxfId="159" headerRowBorderDxfId="158" tableBorderDxfId="157" totalsRowBorderDxfId="156">
  <autoFilter ref="B8:G300" xr:uid="{B80232D9-6C90-49EB-AE51-21AC3EFE42A2}"/>
  <tableColumns count="6">
    <tableColumn id="1" xr3:uid="{1CAD1D32-31AF-4E97-BA94-E4202DD2ED5D}" name="Position" dataDxfId="155"/>
    <tableColumn id="2" xr3:uid="{A82B704F-3A51-4B46-AA96-65BE01F08370}" name="Name" dataDxfId="154"/>
    <tableColumn id="5" xr3:uid="{EE74B4F4-D903-48B1-ACF2-D09CC5821B91}" name="Posn" dataDxfId="153">
      <calculatedColumnFormula>+tblRace2B[[#This Row],[Position]]</calculatedColumnFormula>
    </tableColumn>
    <tableColumn id="3" xr3:uid="{E497E925-29E9-4AE4-AFE5-4F84AC79AD23}" name="Age Group" dataDxfId="152">
      <calculatedColumnFormula>IFERROR(VLOOKUP('Race2-Boy'!$C9,TeamDec!$D$9:$H$465,5,FALSE),"")</calculatedColumnFormula>
    </tableColumn>
    <tableColumn id="4" xr3:uid="{AAFEA95C-DAB8-40B5-9439-77F7EED799E6}" name="Gender" dataDxfId="151">
      <calculatedColumnFormula>IFERROR(VLOOKUP('Race2-Boy'!$C9,TeamDec!$D$9:$H$465,3,FALSE),"")</calculatedColumnFormula>
    </tableColumn>
    <tableColumn id="6" xr3:uid="{540AE3F2-26BD-4E38-87D0-7A45C83506A9}" name="Points" dataDxfId="150">
      <calculatedColumnFormula>COUNTIF($E$9:E9,E9)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A98B0D-C54D-4704-92AD-D450AE1A6E1A}" name="tblRace2G" displayName="tblRace2G" ref="B8:G300" totalsRowShown="0" headerRowDxfId="149" headerRowBorderDxfId="148" tableBorderDxfId="147">
  <autoFilter ref="B8:G300" xr:uid="{FCE45FB7-B43E-4E5E-93C0-D6D7864217FE}"/>
  <tableColumns count="6">
    <tableColumn id="1" xr3:uid="{B4357171-B6A1-4150-9CBC-CFF46F22F7B6}" name="Position" dataDxfId="146"/>
    <tableColumn id="2" xr3:uid="{0A007452-86FD-4942-A42C-DEC451658CF9}" name="Name" dataDxfId="145"/>
    <tableColumn id="5" xr3:uid="{2E0093C6-B009-49B1-8106-9B7B67CE8AE0}" name="Posn" dataDxfId="144">
      <calculatedColumnFormula>+tblRace2G[[#This Row],[Position]]</calculatedColumnFormula>
    </tableColumn>
    <tableColumn id="3" xr3:uid="{822DA9B3-3FF1-4284-B7A1-0F6793294C64}" name="Age Group" dataDxfId="143">
      <calculatedColumnFormula>IFERROR(VLOOKUP('Race2-Girl'!$C9,TeamDec!$D$9:$H$465,5,FALSE),"")</calculatedColumnFormula>
    </tableColumn>
    <tableColumn id="4" xr3:uid="{7FA8CED7-9093-4C30-9F37-B4CDDF6FAABF}" name="Gender" dataDxfId="142">
      <calculatedColumnFormula>IFERROR(VLOOKUP('Race2-Girl'!$C9,TeamDec!$D$9:$H$465,3,FALSE),"")</calculatedColumnFormula>
    </tableColumn>
    <tableColumn id="6" xr3:uid="{84092C37-2A82-45DA-9A5C-5AE3E9153EA1}" name="Points" dataDxfId="141">
      <calculatedColumnFormula>COUNTIF($E$9:E9,E9)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74BC37-0802-4678-AD95-F5C976163A9D}" name="tblRace3B" displayName="tblRace3B" ref="B8:G300" totalsRowShown="0" headerRowDxfId="140" headerRowBorderDxfId="139" tableBorderDxfId="138" totalsRowBorderDxfId="137">
  <autoFilter ref="B8:G300" xr:uid="{B80232D9-6C90-49EB-AE51-21AC3EFE42A2}"/>
  <sortState xmlns:xlrd2="http://schemas.microsoft.com/office/spreadsheetml/2017/richdata2" ref="B9:G300">
    <sortCondition ref="B8:B300"/>
  </sortState>
  <tableColumns count="6">
    <tableColumn id="1" xr3:uid="{405E37A4-5ABF-4130-978C-F2A1E5CE710E}" name="Position" dataDxfId="136"/>
    <tableColumn id="2" xr3:uid="{12C76A18-D03A-4537-A72A-59A9EFCC29BF}" name="Name" dataDxfId="135"/>
    <tableColumn id="5" xr3:uid="{D2DE63F6-3A1A-490D-BA4E-F4AB0893AEE9}" name="Posn" dataDxfId="134">
      <calculatedColumnFormula>+tblRace3B[[#This Row],[Position]]</calculatedColumnFormula>
    </tableColumn>
    <tableColumn id="3" xr3:uid="{BF79B8C6-0D7C-47D7-94F6-78C9FB996633}" name="Age Group" dataDxfId="133">
      <calculatedColumnFormula>IFERROR(VLOOKUP('Race3-Boy'!$C9,TeamDec!$D$9:$H$465,5,FALSE),"")</calculatedColumnFormula>
    </tableColumn>
    <tableColumn id="4" xr3:uid="{AD0B7277-C9B7-4229-B26E-1C3A8C0EDFAF}" name="Gender" dataDxfId="132">
      <calculatedColumnFormula>IFERROR(VLOOKUP('Race3-Boy'!$C9,TeamDec!$D$9:$H$465,3,FALSE),"")</calculatedColumnFormula>
    </tableColumn>
    <tableColumn id="6" xr3:uid="{24DE79AC-1C5B-4C8C-B75D-397990D475E2}" name="Points" dataDxfId="131">
      <calculatedColumnFormula>COUNTIF($E$9:E9,E9)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9DAEB2-31FB-4CCA-9339-1B15CAF3AFAE}" name="tblRace3G" displayName="tblRace3G" ref="B8:G300" totalsRowShown="0" headerRowDxfId="130" headerRowBorderDxfId="129" tableBorderDxfId="128">
  <autoFilter ref="B8:G300" xr:uid="{FCE45FB7-B43E-4E5E-93C0-D6D7864217FE}"/>
  <sortState xmlns:xlrd2="http://schemas.microsoft.com/office/spreadsheetml/2017/richdata2" ref="B9:G300">
    <sortCondition ref="B8:B300"/>
  </sortState>
  <tableColumns count="6">
    <tableColumn id="1" xr3:uid="{C010E974-DAFB-44D3-9041-2B505DDDC798}" name="Position" dataDxfId="127"/>
    <tableColumn id="2" xr3:uid="{CA6EAD2D-7D72-4588-80A4-6AE7B1E61260}" name="Name" dataDxfId="126"/>
    <tableColumn id="5" xr3:uid="{65C046B9-C50C-4CA6-8660-F558F762D762}" name="Posn" dataDxfId="125">
      <calculatedColumnFormula>+tblRace3G[[#This Row],[Position]]</calculatedColumnFormula>
    </tableColumn>
    <tableColumn id="3" xr3:uid="{BB485868-E3BB-4EC5-8A37-5643AEB84FFE}" name="Age Group" dataDxfId="124">
      <calculatedColumnFormula>IFERROR(VLOOKUP('Race3-Girl'!$C9,TeamDec!$D$9:$H$465,5,FALSE),"")</calculatedColumnFormula>
    </tableColumn>
    <tableColumn id="4" xr3:uid="{697ABE4F-AA2A-4FD6-8237-9DDF91DE4ABC}" name="Gender" dataDxfId="123">
      <calculatedColumnFormula>IFERROR(VLOOKUP('Race3-Girl'!$C9,TeamDec!$D$9:$H$465,3,FALSE),"")</calculatedColumnFormula>
    </tableColumn>
    <tableColumn id="6" xr3:uid="{A8BC1C47-5F0E-431E-A54D-C246BF94F66B}" name="Points" dataDxfId="122">
      <calculatedColumnFormula>COUNTIF($E$9:E9,E9)</calculatedColumnFormula>
    </tableColumn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935232-71B3-4A10-B305-B014A50E264B}" name="tblRace4B" displayName="tblRace4B" ref="B8:G300" totalsRowShown="0" headerRowDxfId="121" headerRowBorderDxfId="120" tableBorderDxfId="119" totalsRowBorderDxfId="118">
  <autoFilter ref="B8:G300" xr:uid="{B80232D9-6C90-49EB-AE51-21AC3EFE42A2}"/>
  <tableColumns count="6">
    <tableColumn id="1" xr3:uid="{C5D48349-580C-4C0F-986A-717BA51C1CB9}" name="Position" dataDxfId="117"/>
    <tableColumn id="2" xr3:uid="{A218E0DA-CBA3-48CF-AEFF-177F6E251CDE}" name="Name" dataDxfId="116"/>
    <tableColumn id="5" xr3:uid="{75767FCA-D308-488A-9AA6-137CCDF1CC9D}" name="Posn" dataDxfId="115">
      <calculatedColumnFormula>+tblRace4B[[#This Row],[Position]]</calculatedColumnFormula>
    </tableColumn>
    <tableColumn id="3" xr3:uid="{66CC6829-6C27-40FA-BD2F-A77532335194}" name="Age Group" dataDxfId="114">
      <calculatedColumnFormula>IFERROR(VLOOKUP('Race4-Boy'!$C9,TeamDec!$D$9:$H$465,5,FALSE),"")</calculatedColumnFormula>
    </tableColumn>
    <tableColumn id="4" xr3:uid="{2E9760BF-E866-4D69-B03B-59769CA6F794}" name="Gender" dataDxfId="113">
      <calculatedColumnFormula>IFERROR(VLOOKUP('Race4-Boy'!$C9,TeamDec!$D$9:$H$465,3,FALSE),"")</calculatedColumnFormula>
    </tableColumn>
    <tableColumn id="6" xr3:uid="{992521F8-7DB0-4620-A599-651F411A1E8E}" name="Points" dataDxfId="112">
      <calculatedColumnFormula>COUNTIF($E$9:E9,E9)</calculatedColumnFormula>
    </tableColumn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961C137-2118-410D-9CEB-823879605093}" name="tblRace4G" displayName="tblRace4G" ref="B8:G300" totalsRowShown="0" headerRowDxfId="111" headerRowBorderDxfId="110" tableBorderDxfId="109">
  <autoFilter ref="B8:G300" xr:uid="{FCE45FB7-B43E-4E5E-93C0-D6D7864217FE}"/>
  <tableColumns count="6">
    <tableColumn id="1" xr3:uid="{04999C05-4B76-4E1E-94C0-863E6BA54840}" name="Position" dataDxfId="108"/>
    <tableColumn id="2" xr3:uid="{4DCD8E5E-7ABD-4798-8DB6-F8D893D457C5}" name="Name" dataDxfId="107"/>
    <tableColumn id="5" xr3:uid="{63C36EF3-1701-4A08-8A91-30B09B3F60EC}" name="Posn" dataDxfId="106">
      <calculatedColumnFormula>+tblRace4G[[#This Row],[Position]]</calculatedColumnFormula>
    </tableColumn>
    <tableColumn id="3" xr3:uid="{93CA846E-0C05-4D17-9DA1-73B457E82B97}" name="Age Group" dataDxfId="105">
      <calculatedColumnFormula>IFERROR(VLOOKUP('Race4-Girl'!$C9,TeamDec!$D$9:$H$465,5,FALSE),"")</calculatedColumnFormula>
    </tableColumn>
    <tableColumn id="4" xr3:uid="{C4DE5964-BA33-45CB-8836-8996658B0D8C}" name="Gender" dataDxfId="104">
      <calculatedColumnFormula>IFERROR(VLOOKUP('Race4-Girl'!$C9,TeamDec!$D$9:$H$465,3,FALSE),"")</calculatedColumnFormula>
    </tableColumn>
    <tableColumn id="6" xr3:uid="{294A52F7-3DD0-4561-A395-0EF22F5FB92F}" name="Points" dataDxfId="103">
      <calculatedColumnFormula>COUNTIF($E$9:E9,E9)</calculatedColumnFormula>
    </tableColumn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E0D000-B68C-4326-9370-DCBA44E6B29F}" name="tblRace5B" displayName="tblRace5B" ref="B8:G300" totalsRowShown="0" headerRowDxfId="102" headerRowBorderDxfId="101" tableBorderDxfId="100" totalsRowBorderDxfId="99">
  <autoFilter ref="B8:G300" xr:uid="{B80232D9-6C90-49EB-AE51-21AC3EFE42A2}"/>
  <tableColumns count="6">
    <tableColumn id="1" xr3:uid="{A581F175-A84D-4FE8-9ADD-7BDA57D5502F}" name="Position" dataDxfId="98"/>
    <tableColumn id="2" xr3:uid="{DA980B70-2642-447F-973B-E676926F3C9E}" name="Name" dataDxfId="97"/>
    <tableColumn id="5" xr3:uid="{54398EE8-0E98-443D-9B3E-85B990658BED}" name="Posn" dataDxfId="96">
      <calculatedColumnFormula>+tblRace5B[[#This Row],[Position]]</calculatedColumnFormula>
    </tableColumn>
    <tableColumn id="3" xr3:uid="{B055ECC2-BE69-4D81-9A90-33D11BB4B632}" name="Age Group" dataDxfId="95">
      <calculatedColumnFormula>IFERROR(VLOOKUP('Race5-Boy'!$C9,TeamDec!$D$9:$H$465,5,FALSE),"")</calculatedColumnFormula>
    </tableColumn>
    <tableColumn id="4" xr3:uid="{414AF338-396D-467D-88BB-78945E6E6760}" name="Gender" dataDxfId="94">
      <calculatedColumnFormula>IFERROR(VLOOKUP('Race5-Boy'!$C9,TeamDec!$D$9:$H$465,3,FALSE),"")</calculatedColumnFormula>
    </tableColumn>
    <tableColumn id="6" xr3:uid="{2633DBD6-4923-4640-878D-A9286B4C9DC6}" name="Points" dataDxfId="93">
      <calculatedColumnFormula>COUNTIF($E$9:E9,E9)</calculatedColumnFormula>
    </tableColumn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F396EA-D7E1-4B4B-83B3-8B254D115763}" name="tblRace5G" displayName="tblRace5G" ref="B8:G300" totalsRowShown="0" headerRowDxfId="92" headerRowBorderDxfId="91" tableBorderDxfId="90">
  <autoFilter ref="B8:G300" xr:uid="{FCE45FB7-B43E-4E5E-93C0-D6D7864217FE}"/>
  <tableColumns count="6">
    <tableColumn id="1" xr3:uid="{4808E807-3664-4A96-93D0-40FF5154D8D1}" name="Position" dataDxfId="89"/>
    <tableColumn id="2" xr3:uid="{39F666C4-3788-4489-8B5D-89AAF6EB8BCE}" name="Name" dataDxfId="88"/>
    <tableColumn id="5" xr3:uid="{425A867B-7FBD-407C-BBC0-35B33C8D2D3A}" name="Posn" dataDxfId="87">
      <calculatedColumnFormula>+tblRace5G[[#This Row],[Position]]</calculatedColumnFormula>
    </tableColumn>
    <tableColumn id="3" xr3:uid="{B0739EC8-7AB0-4E3A-8AAE-F316D9A2FDCF}" name="Age Group" dataDxfId="86">
      <calculatedColumnFormula>IFERROR(VLOOKUP('Race5-Girl'!$C9,TeamDec!$D$9:$H$465,5,FALSE),"")</calculatedColumnFormula>
    </tableColumn>
    <tableColumn id="4" xr3:uid="{7D449B19-0475-4714-A550-AEF9A4EBFAB7}" name="Gender" dataDxfId="85">
      <calculatedColumnFormula>IFERROR(VLOOKUP('Race5-Girl'!$C9,TeamDec!$D$9:$H$465,3,FALSE),"")</calculatedColumnFormula>
    </tableColumn>
    <tableColumn id="6" xr3:uid="{814050C3-4C4D-4EBA-A20D-E185BE58E8BA}" name="Points" dataDxfId="84">
      <calculatedColumnFormula>COUNTIF($E$9:E9,E9)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4822-AE20-4E1D-856C-12B82A2F1073}">
  <sheetPr>
    <tabColor rgb="FFFF0000"/>
  </sheetPr>
  <dimension ref="B3:B33"/>
  <sheetViews>
    <sheetView showGridLines="0" zoomScale="190" zoomScaleNormal="190" zoomScaleSheetLayoutView="235" workbookViewId="0">
      <selection activeCell="B23" sqref="B23"/>
    </sheetView>
  </sheetViews>
  <sheetFormatPr defaultColWidth="8.81640625" defaultRowHeight="14.5" x14ac:dyDescent="0.35"/>
  <cols>
    <col min="2" max="2" width="65.81640625" customWidth="1"/>
  </cols>
  <sheetData>
    <row r="3" spans="2:2" x14ac:dyDescent="0.35">
      <c r="B3" s="1" t="s">
        <v>91</v>
      </c>
    </row>
    <row r="4" spans="2:2" x14ac:dyDescent="0.35">
      <c r="B4" s="26" t="s">
        <v>89</v>
      </c>
    </row>
    <row r="5" spans="2:2" ht="29" x14ac:dyDescent="0.35">
      <c r="B5" s="44" t="s">
        <v>90</v>
      </c>
    </row>
    <row r="6" spans="2:2" ht="46.5" customHeight="1" x14ac:dyDescent="0.35">
      <c r="B6" s="45" t="s">
        <v>95</v>
      </c>
    </row>
    <row r="8" spans="2:2" x14ac:dyDescent="0.35">
      <c r="B8" s="1" t="s">
        <v>92</v>
      </c>
    </row>
    <row r="9" spans="2:2" ht="43.5" x14ac:dyDescent="0.35">
      <c r="B9" s="46" t="s">
        <v>93</v>
      </c>
    </row>
    <row r="10" spans="2:2" ht="29" x14ac:dyDescent="0.35">
      <c r="B10" s="45" t="s">
        <v>94</v>
      </c>
    </row>
    <row r="14" spans="2:2" x14ac:dyDescent="0.35">
      <c r="B14" s="47"/>
    </row>
    <row r="22" spans="2:2" x14ac:dyDescent="0.35">
      <c r="B22" s="26" t="s">
        <v>116</v>
      </c>
    </row>
    <row r="23" spans="2:2" x14ac:dyDescent="0.35">
      <c r="B23" s="64" t="s">
        <v>117</v>
      </c>
    </row>
    <row r="24" spans="2:2" x14ac:dyDescent="0.35">
      <c r="B24" s="44" t="s">
        <v>118</v>
      </c>
    </row>
    <row r="25" spans="2:2" ht="29" x14ac:dyDescent="0.35">
      <c r="B25" s="62" t="s">
        <v>119</v>
      </c>
    </row>
    <row r="26" spans="2:2" ht="60.75" customHeight="1" x14ac:dyDescent="0.35">
      <c r="B26" s="62" t="s">
        <v>139</v>
      </c>
    </row>
    <row r="27" spans="2:2" x14ac:dyDescent="0.35">
      <c r="B27" s="63" t="s">
        <v>138</v>
      </c>
    </row>
    <row r="28" spans="2:2" ht="58" x14ac:dyDescent="0.35">
      <c r="B28" s="62" t="s">
        <v>140</v>
      </c>
    </row>
    <row r="29" spans="2:2" ht="29" x14ac:dyDescent="0.35">
      <c r="B29" s="45" t="s">
        <v>141</v>
      </c>
    </row>
    <row r="33" spans="2:2" x14ac:dyDescent="0.35">
      <c r="B33" s="47"/>
    </row>
  </sheetData>
  <sheetProtection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1562-DE7D-4228-A391-49FC1464A5DE}">
  <sheetPr>
    <tabColor theme="9" tint="0.39997558519241921"/>
  </sheetPr>
  <dimension ref="A1:AU999"/>
  <sheetViews>
    <sheetView topLeftCell="R1" zoomScale="120" zoomScaleNormal="120" zoomScaleSheetLayoutView="211" workbookViewId="0">
      <selection activeCell="E15" sqref="E15"/>
    </sheetView>
  </sheetViews>
  <sheetFormatPr defaultColWidth="8.81640625" defaultRowHeight="14.5" x14ac:dyDescent="0.35"/>
  <cols>
    <col min="2" max="2" width="25.7265625" customWidth="1"/>
    <col min="3" max="3" width="23.26953125" customWidth="1"/>
    <col min="4" max="4" width="17.26953125" bestFit="1" customWidth="1"/>
    <col min="5" max="5" width="23.26953125" bestFit="1" customWidth="1"/>
    <col min="6" max="6" width="9.453125" style="13" customWidth="1"/>
    <col min="7" max="7" width="14.453125" customWidth="1"/>
    <col min="8" max="8" width="9.7265625" bestFit="1" customWidth="1"/>
    <col min="9" max="10" width="9.1796875" style="5" customWidth="1"/>
    <col min="11" max="13" width="10.7265625" style="5" customWidth="1"/>
    <col min="14" max="15" width="12.7265625" customWidth="1"/>
    <col min="16" max="16" width="6.7265625" style="5" customWidth="1"/>
    <col min="17" max="19" width="10.7265625" style="5" customWidth="1"/>
    <col min="20" max="21" width="12.7265625" customWidth="1"/>
    <col min="22" max="22" width="6.7265625" style="5" customWidth="1"/>
    <col min="23" max="25" width="10.7265625" style="5" customWidth="1"/>
    <col min="26" max="27" width="12.7265625" customWidth="1"/>
    <col min="28" max="28" width="6.7265625" style="5" customWidth="1"/>
    <col min="29" max="31" width="10.7265625" style="5" customWidth="1"/>
    <col min="32" max="33" width="12.7265625" customWidth="1"/>
    <col min="34" max="34" width="6.7265625" style="5" customWidth="1"/>
    <col min="35" max="37" width="10.7265625" style="5" customWidth="1"/>
    <col min="38" max="39" width="12.7265625" customWidth="1"/>
    <col min="40" max="40" width="6.7265625" style="5" customWidth="1"/>
    <col min="41" max="44" width="10.7265625" style="5" customWidth="1"/>
    <col min="45" max="46" width="12.7265625" customWidth="1"/>
    <col min="47" max="47" width="9.1796875" style="5" customWidth="1"/>
  </cols>
  <sheetData>
    <row r="1" spans="1:46" x14ac:dyDescent="0.35">
      <c r="A1" s="5"/>
      <c r="B1" s="5"/>
      <c r="C1" s="5"/>
      <c r="D1" s="5"/>
      <c r="E1" s="5"/>
      <c r="F1" s="5"/>
      <c r="G1" s="5"/>
      <c r="H1" s="5"/>
      <c r="N1" s="5"/>
      <c r="O1" s="5"/>
      <c r="T1" s="5"/>
      <c r="U1" s="5"/>
      <c r="Z1" s="5"/>
      <c r="AA1" s="5"/>
      <c r="AF1" s="5"/>
      <c r="AG1" s="5"/>
      <c r="AL1" s="5"/>
      <c r="AM1" s="5"/>
      <c r="AS1" s="5"/>
      <c r="AT1" s="5"/>
    </row>
    <row r="2" spans="1:46" ht="21" x14ac:dyDescent="0.5">
      <c r="A2" s="5"/>
      <c r="B2" s="154" t="s">
        <v>96</v>
      </c>
      <c r="C2" s="155"/>
      <c r="D2" s="155"/>
      <c r="E2" s="155"/>
      <c r="F2" s="155"/>
      <c r="G2" s="155"/>
      <c r="H2" s="155"/>
      <c r="N2" s="159" t="s">
        <v>31</v>
      </c>
      <c r="O2" s="159"/>
      <c r="T2" s="159" t="s">
        <v>32</v>
      </c>
      <c r="U2" s="159"/>
      <c r="Z2" s="159" t="s">
        <v>33</v>
      </c>
      <c r="AA2" s="159"/>
      <c r="AF2" s="159" t="s">
        <v>35</v>
      </c>
      <c r="AG2" s="159"/>
      <c r="AL2" s="159" t="s">
        <v>37</v>
      </c>
      <c r="AM2" s="159"/>
      <c r="AO2" s="159" t="s">
        <v>101</v>
      </c>
      <c r="AP2" s="159"/>
      <c r="AQ2" s="159"/>
      <c r="AR2" s="159"/>
      <c r="AS2" s="159"/>
      <c r="AT2" s="159"/>
    </row>
    <row r="3" spans="1:46" ht="6.75" customHeight="1" x14ac:dyDescent="0.35">
      <c r="A3" s="5"/>
      <c r="B3" s="5"/>
      <c r="C3" s="5"/>
      <c r="D3" s="5"/>
      <c r="E3" s="5"/>
      <c r="F3" s="5"/>
      <c r="G3" s="5"/>
      <c r="H3" s="5"/>
      <c r="N3" s="42"/>
      <c r="O3" s="42"/>
      <c r="T3" s="5"/>
      <c r="U3" s="5"/>
      <c r="Z3" s="42"/>
      <c r="AA3" s="42"/>
      <c r="AF3" s="42"/>
      <c r="AG3" s="42"/>
      <c r="AL3" s="42"/>
      <c r="AM3" s="42"/>
      <c r="AS3" s="42"/>
      <c r="AT3" s="42"/>
    </row>
    <row r="4" spans="1:46" ht="18.75" customHeight="1" x14ac:dyDescent="0.45">
      <c r="A4" s="5"/>
      <c r="B4" s="160" t="s">
        <v>115</v>
      </c>
      <c r="C4" s="160"/>
      <c r="D4" s="160"/>
      <c r="E4" s="160"/>
      <c r="F4" s="160"/>
      <c r="G4" s="160"/>
      <c r="H4" s="160"/>
      <c r="K4" s="37" t="s">
        <v>105</v>
      </c>
      <c r="L4" s="37" cm="1">
        <f t="array" ref="L4">(MAX(IF(tblR1Score[Gender]="M",tblR1Score[Position:]))+1)</f>
        <v>51</v>
      </c>
      <c r="N4" s="158">
        <v>45592</v>
      </c>
      <c r="O4" s="158"/>
      <c r="Q4" s="37" t="s">
        <v>105</v>
      </c>
      <c r="R4" s="37" cm="1">
        <f t="array" ref="R4">(MAX(IF(tblR2Score[Gender]="M",tblR2Score[Position:]))+1)</f>
        <v>48</v>
      </c>
      <c r="T4" s="158">
        <v>45683</v>
      </c>
      <c r="U4" s="158"/>
      <c r="W4" s="37" t="s">
        <v>105</v>
      </c>
      <c r="X4" s="37" cm="1">
        <f t="array" ref="X4">(MAX(IF(tblR3Score[Gender]="M",tblR3Score[Position:]))+1)</f>
        <v>61</v>
      </c>
      <c r="Z4" s="158">
        <v>45725</v>
      </c>
      <c r="AA4" s="158"/>
      <c r="AC4" s="37" t="s">
        <v>105</v>
      </c>
      <c r="AD4" s="37" cm="1">
        <f t="array" ref="AD4">(MAX(IF(tblR4Score[Gender]="M",tblR4Score[Position:]))+1)</f>
        <v>52</v>
      </c>
      <c r="AF4" s="158">
        <v>45739</v>
      </c>
      <c r="AG4" s="158"/>
      <c r="AI4" s="37" t="s">
        <v>105</v>
      </c>
      <c r="AJ4" s="37" cm="1">
        <f t="array" ref="AJ4">(MAX(IF(tblR5Score[Gender]="M",tblR5Score[Position:]))+1)</f>
        <v>1</v>
      </c>
      <c r="AL4" s="158"/>
      <c r="AM4" s="158"/>
      <c r="AO4" s="158" t="s">
        <v>102</v>
      </c>
      <c r="AP4" s="158"/>
      <c r="AQ4" s="158"/>
      <c r="AR4" s="158"/>
      <c r="AS4" s="158"/>
      <c r="AT4" s="158"/>
    </row>
    <row r="5" spans="1:46" ht="6.75" customHeight="1" x14ac:dyDescent="0.35">
      <c r="A5" s="5"/>
      <c r="B5" s="160"/>
      <c r="C5" s="160"/>
      <c r="D5" s="160"/>
      <c r="E5" s="160"/>
      <c r="F5" s="160"/>
      <c r="G5" s="160"/>
      <c r="H5" s="160"/>
      <c r="N5" s="61"/>
      <c r="O5" s="61"/>
      <c r="T5" s="61"/>
      <c r="U5" s="61"/>
      <c r="Z5" s="61"/>
      <c r="AA5" s="61"/>
      <c r="AF5" s="61"/>
      <c r="AG5" s="61"/>
      <c r="AL5" s="61"/>
      <c r="AM5" s="61"/>
      <c r="AS5" s="61"/>
      <c r="AT5" s="61"/>
    </row>
    <row r="6" spans="1:46" ht="18.5" x14ac:dyDescent="0.45">
      <c r="A6" s="5"/>
      <c r="B6" s="160"/>
      <c r="C6" s="160"/>
      <c r="D6" s="160"/>
      <c r="E6" s="160"/>
      <c r="F6" s="160"/>
      <c r="G6" s="160"/>
      <c r="H6" s="160"/>
      <c r="K6" s="37" t="s">
        <v>106</v>
      </c>
      <c r="L6" s="37" cm="1">
        <f t="array" ref="L6">(MAX(IF(tblR1Score[Gender]="F",tblR1Score[Position:]))+1)</f>
        <v>53</v>
      </c>
      <c r="N6" s="156" t="s">
        <v>34</v>
      </c>
      <c r="O6" s="157"/>
      <c r="P6" s="38"/>
      <c r="Q6" s="37" t="s">
        <v>106</v>
      </c>
      <c r="R6" s="37" cm="1">
        <f t="array" ref="R6">(MAX(IF(tblR2Score[Gender]="F",tblR2Score[Position:]))+1)</f>
        <v>55</v>
      </c>
      <c r="T6" s="159" t="s">
        <v>789</v>
      </c>
      <c r="U6" s="159"/>
      <c r="V6" s="38"/>
      <c r="W6" s="37" t="s">
        <v>106</v>
      </c>
      <c r="X6" s="37" cm="1">
        <f t="array" ref="X6">(MAX(IF(tblR3Score[Gender]="F",tblR3Score[Position:]))+1)</f>
        <v>56</v>
      </c>
      <c r="Z6" s="159" t="s">
        <v>36</v>
      </c>
      <c r="AA6" s="159"/>
      <c r="AB6" s="38"/>
      <c r="AC6" s="37" t="s">
        <v>106</v>
      </c>
      <c r="AD6" s="37" cm="1">
        <f t="array" ref="AD6">(MAX(IF(tblR4Score[Gender]="F",tblR4Score[Position:]))+1)</f>
        <v>52</v>
      </c>
      <c r="AF6" s="159" t="s">
        <v>790</v>
      </c>
      <c r="AG6" s="159"/>
      <c r="AH6" s="38"/>
      <c r="AI6" s="37" t="s">
        <v>106</v>
      </c>
      <c r="AJ6" s="37" cm="1">
        <f t="array" ref="AJ6">(MAX(IF(tblR5Score[Gender]="F",tblR5Score[Position:]))+1)</f>
        <v>1</v>
      </c>
      <c r="AL6" s="159"/>
      <c r="AM6" s="159"/>
      <c r="AN6" s="38"/>
      <c r="AO6" s="159" t="s">
        <v>103</v>
      </c>
      <c r="AP6" s="159"/>
      <c r="AQ6" s="159"/>
      <c r="AR6" s="159"/>
      <c r="AS6" s="159"/>
      <c r="AT6" s="159"/>
    </row>
    <row r="7" spans="1:46" ht="6.75" customHeight="1" x14ac:dyDescent="0.35">
      <c r="A7" s="5"/>
      <c r="B7" s="5"/>
      <c r="C7" s="5"/>
      <c r="D7" s="5"/>
      <c r="E7" s="5"/>
      <c r="F7" s="5"/>
      <c r="G7" s="5"/>
      <c r="H7" s="5"/>
      <c r="N7" s="5"/>
      <c r="O7" s="5"/>
      <c r="T7" s="5"/>
      <c r="U7" s="5"/>
      <c r="Z7" s="5"/>
      <c r="AA7" s="5"/>
      <c r="AF7" s="5"/>
      <c r="AG7" s="5"/>
      <c r="AL7" s="5"/>
      <c r="AM7" s="5"/>
      <c r="AS7" s="5"/>
      <c r="AT7" s="5"/>
    </row>
    <row r="8" spans="1:46" ht="18.5" x14ac:dyDescent="0.45">
      <c r="A8" s="5"/>
      <c r="B8" s="17" t="s">
        <v>11</v>
      </c>
      <c r="C8" s="18" t="s">
        <v>12</v>
      </c>
      <c r="D8" s="18" t="s">
        <v>40</v>
      </c>
      <c r="E8" s="18" t="s">
        <v>13</v>
      </c>
      <c r="F8" s="18" t="s">
        <v>14</v>
      </c>
      <c r="G8" s="18" t="s">
        <v>15</v>
      </c>
      <c r="H8" s="19" t="s">
        <v>29</v>
      </c>
      <c r="K8" s="17" t="s">
        <v>41</v>
      </c>
      <c r="L8" s="18" t="s">
        <v>13</v>
      </c>
      <c r="M8" s="18" t="s">
        <v>14</v>
      </c>
      <c r="N8" s="18" t="s">
        <v>30</v>
      </c>
      <c r="O8" s="19" t="s">
        <v>98</v>
      </c>
      <c r="Q8" s="17" t="s">
        <v>41</v>
      </c>
      <c r="R8" s="18" t="s">
        <v>13</v>
      </c>
      <c r="S8" s="18" t="s">
        <v>14</v>
      </c>
      <c r="T8" s="18" t="s">
        <v>30</v>
      </c>
      <c r="U8" s="19" t="s">
        <v>98</v>
      </c>
      <c r="W8" s="17" t="s">
        <v>41</v>
      </c>
      <c r="X8" s="18" t="s">
        <v>13</v>
      </c>
      <c r="Y8" s="18" t="s">
        <v>14</v>
      </c>
      <c r="Z8" s="18" t="s">
        <v>30</v>
      </c>
      <c r="AA8" s="19" t="s">
        <v>98</v>
      </c>
      <c r="AC8" s="17" t="s">
        <v>41</v>
      </c>
      <c r="AD8" s="18" t="s">
        <v>13</v>
      </c>
      <c r="AE8" s="18" t="s">
        <v>14</v>
      </c>
      <c r="AF8" s="18" t="s">
        <v>30</v>
      </c>
      <c r="AG8" s="19" t="s">
        <v>98</v>
      </c>
      <c r="AI8" s="17" t="s">
        <v>41</v>
      </c>
      <c r="AJ8" s="18" t="s">
        <v>13</v>
      </c>
      <c r="AK8" s="18" t="s">
        <v>14</v>
      </c>
      <c r="AL8" s="18" t="s">
        <v>30</v>
      </c>
      <c r="AM8" s="19" t="s">
        <v>98</v>
      </c>
      <c r="AO8" s="17" t="s">
        <v>41</v>
      </c>
      <c r="AP8" s="18" t="s">
        <v>13</v>
      </c>
      <c r="AQ8" s="18" t="s">
        <v>14</v>
      </c>
      <c r="AR8" s="18" t="s">
        <v>23</v>
      </c>
      <c r="AS8" s="18" t="s">
        <v>104</v>
      </c>
      <c r="AT8" s="19" t="s">
        <v>98</v>
      </c>
    </row>
    <row r="9" spans="1:46" x14ac:dyDescent="0.35">
      <c r="A9" s="5"/>
      <c r="B9" s="27" t="s">
        <v>149</v>
      </c>
      <c r="C9" s="27" t="s">
        <v>150</v>
      </c>
      <c r="D9" s="1" t="str">
        <f t="shared" ref="D9:D49" si="0">_xlfn.TEXTJOIN(" ",TRUE, $B9,$C9)</f>
        <v>Evie Gowers</v>
      </c>
      <c r="E9" s="1" t="s">
        <v>142</v>
      </c>
      <c r="F9" s="30" t="s">
        <v>17</v>
      </c>
      <c r="G9" s="7">
        <v>9</v>
      </c>
      <c r="H9" s="29" t="str">
        <f t="shared" ref="H9:H72" si="1">IF(AND(G9&lt;=6,G9&gt;=3),"U11",IF(AND(G9&lt;=8,G9&gt;6),"U13",IF(AND(G9&lt;=10,G9&gt;8),"U15",IF(AND(G9&lt;=12,G9&gt;10),"U17","NULL"))))</f>
        <v>U15</v>
      </c>
      <c r="K9" s="53" t="str">
        <f>TeamDec[[#This Row],[FullName]]</f>
        <v>Evie Gowers</v>
      </c>
      <c r="L9" s="51" t="str">
        <f>TeamDec[[#This Row],[Club]]</f>
        <v>Braintree &amp; District AC</v>
      </c>
      <c r="M9" s="52" t="str">
        <f>TeamDec[[#This Row],[Gender]]</f>
        <v>F</v>
      </c>
      <c r="N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" s="53" t="str">
        <f>TeamDec[[#This Row],[FullName]]</f>
        <v>Evie Gowers</v>
      </c>
      <c r="R9" s="51" t="str">
        <f>TeamDec[[#This Row],[Club]]</f>
        <v>Braintree &amp; District AC</v>
      </c>
      <c r="S9" s="52" t="str">
        <f>TeamDec[[#This Row],[Gender]]</f>
        <v>F</v>
      </c>
      <c r="T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" s="53" t="str">
        <f>TeamDec[[#This Row],[FullName]]</f>
        <v>Evie Gowers</v>
      </c>
      <c r="X9" s="51" t="str">
        <f>TeamDec[[#This Row],[Club]]</f>
        <v>Braintree &amp; District AC</v>
      </c>
      <c r="Y9" s="52" t="str">
        <f>TeamDec[[#This Row],[Gender]]</f>
        <v>F</v>
      </c>
      <c r="Z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" s="53" t="str">
        <f>TeamDec[[#This Row],[FullName]]</f>
        <v>Evie Gowers</v>
      </c>
      <c r="AD9" s="51" t="str">
        <f>TeamDec[[#This Row],[Club]]</f>
        <v>Braintree &amp; District AC</v>
      </c>
      <c r="AE9" s="52" t="str">
        <f>TeamDec[[#This Row],[Gender]]</f>
        <v>F</v>
      </c>
      <c r="AF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" s="53" t="str">
        <f>TeamDec[[#This Row],[FullName]]</f>
        <v>Evie Gowers</v>
      </c>
      <c r="AJ9" s="51" t="str">
        <f>TeamDec[[#This Row],[Club]]</f>
        <v>Braintree &amp; District AC</v>
      </c>
      <c r="AK9" s="52" t="str">
        <f>TeamDec[[#This Row],[Gender]]</f>
        <v>F</v>
      </c>
      <c r="AL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" s="53" t="str">
        <f>TeamDec[[#This Row],[FullName]]</f>
        <v>Evie Gowers</v>
      </c>
      <c r="AP9" s="51" t="str">
        <f>TeamDec[[#This Row],[Club]]</f>
        <v>Braintree &amp; District AC</v>
      </c>
      <c r="AQ9" s="52" t="str">
        <f>TeamDec[[#This Row],[Gender]]</f>
        <v>F</v>
      </c>
      <c r="AR9" s="51" t="str">
        <f>TeamDec[[#This Row],[AG]]</f>
        <v>U15</v>
      </c>
      <c r="AS9" s="35">
        <f t="shared" ref="AS9:AS72" si="2">COUNT(N9:N9,T9:T9,Z9:Z9,AF9:AF9,AL9:AL9)</f>
        <v>0</v>
      </c>
      <c r="AT9" s="29">
        <f t="shared" ref="AT9:AT72" si="3">SUM(O9,U9,AA9,AG9,AM9)</f>
        <v>0</v>
      </c>
    </row>
    <row r="10" spans="1:46" x14ac:dyDescent="0.35">
      <c r="A10" s="5"/>
      <c r="B10" s="27" t="s">
        <v>151</v>
      </c>
      <c r="C10" s="27" t="s">
        <v>152</v>
      </c>
      <c r="D10" s="1" t="str">
        <f t="shared" si="0"/>
        <v>Martha May</v>
      </c>
      <c r="E10" s="1" t="s">
        <v>142</v>
      </c>
      <c r="F10" s="30" t="s">
        <v>17</v>
      </c>
      <c r="G10" s="7">
        <v>10</v>
      </c>
      <c r="H10" s="29" t="str">
        <f t="shared" si="1"/>
        <v>U15</v>
      </c>
      <c r="K10" s="53" t="str">
        <f>TeamDec[[#This Row],[FullName]]</f>
        <v>Martha May</v>
      </c>
      <c r="L10" s="51" t="str">
        <f>TeamDec[[#This Row],[Club]]</f>
        <v>Braintree &amp; District AC</v>
      </c>
      <c r="M10" s="52" t="str">
        <f>TeamDec[[#This Row],[Gender]]</f>
        <v>F</v>
      </c>
      <c r="N10" s="35">
        <f>IF(TeamDec[[#This Row],[Gender]]="M",
    IFERROR(VLOOKUP(TeamDec[[#This Row],[FullName]], tblRace1B[[Name]:[Posn]], 2, FALSE), ""),
    IFERROR(VLOOKUP(TeamDec[[#This Row],[FullName]], tblRace1G[[Name]:[Posn]], 2, FALSE), ""))</f>
        <v>14</v>
      </c>
      <c r="O10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10" s="53" t="str">
        <f>TeamDec[[#This Row],[FullName]]</f>
        <v>Martha May</v>
      </c>
      <c r="R10" s="51" t="str">
        <f>TeamDec[[#This Row],[Club]]</f>
        <v>Braintree &amp; District AC</v>
      </c>
      <c r="S10" s="52" t="str">
        <f>TeamDec[[#This Row],[Gender]]</f>
        <v>F</v>
      </c>
      <c r="T10" s="35">
        <f>IF(TeamDec[[#This Row],[Gender]]="M",
    IFERROR(VLOOKUP(TeamDec[[#This Row],[FullName]], tblRace2B[[Name]:[Posn]], 2, FALSE), ""),
    IFERROR(VLOOKUP(TeamDec[[#This Row],[FullName]], tblRace2G[[Name]:[Posn]], 2, FALSE), ""))</f>
        <v>17</v>
      </c>
      <c r="U10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10" s="53" t="str">
        <f>TeamDec[[#This Row],[FullName]]</f>
        <v>Martha May</v>
      </c>
      <c r="X10" s="51" t="str">
        <f>TeamDec[[#This Row],[Club]]</f>
        <v>Braintree &amp; District AC</v>
      </c>
      <c r="Y10" s="52" t="str">
        <f>TeamDec[[#This Row],[Gender]]</f>
        <v>F</v>
      </c>
      <c r="Z10" s="35">
        <f>IF(TeamDec[[#This Row],[Gender]]="M",
    IFERROR(VLOOKUP(TeamDec[[#This Row],[FullName]], tblRace3B[[Name]:[Posn]], 2, FALSE), ""),
    IFERROR(VLOOKUP(TeamDec[[#This Row],[FullName]], tblRace3G[[Name]:[Posn]], 2, FALSE), ""))</f>
        <v>10</v>
      </c>
      <c r="AA10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10" s="53" t="str">
        <f>TeamDec[[#This Row],[FullName]]</f>
        <v>Martha May</v>
      </c>
      <c r="AD10" s="51" t="str">
        <f>TeamDec[[#This Row],[Club]]</f>
        <v>Braintree &amp; District AC</v>
      </c>
      <c r="AE10" s="52" t="str">
        <f>TeamDec[[#This Row],[Gender]]</f>
        <v>F</v>
      </c>
      <c r="AF10" s="35">
        <f>IF(TeamDec[[#This Row],[Gender]]="M",
    IFERROR(VLOOKUP(TeamDec[[#This Row],[FullName]], tblRace4B[[Name]:[Posn]], 2, FALSE), ""),
    IFERROR(VLOOKUP(TeamDec[[#This Row],[FullName]], tblRace4G[[Name]:[Posn]], 2, FALSE), ""))</f>
        <v>18</v>
      </c>
      <c r="AG10" s="29">
        <f>IF(TeamDec[[#This Row],[Gender]]="M",
    IFERROR(VLOOKUP(TeamDec[[#This Row],[FullName]], tblRace4B[[Name]:[Points]], 5, FALSE), ""),
    IFERROR(VLOOKUP(TeamDec[[#This Row],[FullName]], tblRace4G[[Name]:[Points]], 5, FALSE), ""))</f>
        <v>8</v>
      </c>
      <c r="AI10" s="53" t="str">
        <f>TeamDec[[#This Row],[FullName]]</f>
        <v>Martha May</v>
      </c>
      <c r="AJ10" s="51" t="str">
        <f>TeamDec[[#This Row],[Club]]</f>
        <v>Braintree &amp; District AC</v>
      </c>
      <c r="AK10" s="52" t="str">
        <f>TeamDec[[#This Row],[Gender]]</f>
        <v>F</v>
      </c>
      <c r="AL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" s="53" t="str">
        <f>TeamDec[[#This Row],[FullName]]</f>
        <v>Martha May</v>
      </c>
      <c r="AP10" s="51" t="str">
        <f>TeamDec[[#This Row],[Club]]</f>
        <v>Braintree &amp; District AC</v>
      </c>
      <c r="AQ10" s="52" t="str">
        <f>TeamDec[[#This Row],[Gender]]</f>
        <v>F</v>
      </c>
      <c r="AR10" s="51" t="str">
        <f>TeamDec[[#This Row],[AG]]</f>
        <v>U15</v>
      </c>
      <c r="AS10" s="35">
        <f t="shared" si="2"/>
        <v>4</v>
      </c>
      <c r="AT10" s="29">
        <f t="shared" si="3"/>
        <v>30</v>
      </c>
    </row>
    <row r="11" spans="1:46" x14ac:dyDescent="0.35">
      <c r="A11" s="5"/>
      <c r="B11" s="27" t="s">
        <v>153</v>
      </c>
      <c r="C11" s="27" t="s">
        <v>154</v>
      </c>
      <c r="D11" s="1" t="str">
        <f t="shared" si="0"/>
        <v>Scarlett Campbell</v>
      </c>
      <c r="E11" s="1" t="s">
        <v>142</v>
      </c>
      <c r="F11" s="30" t="s">
        <v>17</v>
      </c>
      <c r="G11" s="7">
        <v>9</v>
      </c>
      <c r="H11" s="29" t="str">
        <f t="shared" si="1"/>
        <v>U15</v>
      </c>
      <c r="K11" s="53" t="str">
        <f>TeamDec[[#This Row],[FullName]]</f>
        <v>Scarlett Campbell</v>
      </c>
      <c r="L11" s="51" t="str">
        <f>TeamDec[[#This Row],[Club]]</f>
        <v>Braintree &amp; District AC</v>
      </c>
      <c r="M11" s="52" t="str">
        <f>TeamDec[[#This Row],[Gender]]</f>
        <v>F</v>
      </c>
      <c r="N1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" s="53" t="str">
        <f>TeamDec[[#This Row],[FullName]]</f>
        <v>Scarlett Campbell</v>
      </c>
      <c r="R11" s="51" t="str">
        <f>TeamDec[[#This Row],[Club]]</f>
        <v>Braintree &amp; District AC</v>
      </c>
      <c r="S11" s="52" t="str">
        <f>TeamDec[[#This Row],[Gender]]</f>
        <v>F</v>
      </c>
      <c r="T1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" s="53" t="str">
        <f>TeamDec[[#This Row],[FullName]]</f>
        <v>Scarlett Campbell</v>
      </c>
      <c r="X11" s="51" t="str">
        <f>TeamDec[[#This Row],[Club]]</f>
        <v>Braintree &amp; District AC</v>
      </c>
      <c r="Y11" s="52" t="str">
        <f>TeamDec[[#This Row],[Gender]]</f>
        <v>F</v>
      </c>
      <c r="Z1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" s="53" t="str">
        <f>TeamDec[[#This Row],[FullName]]</f>
        <v>Scarlett Campbell</v>
      </c>
      <c r="AD11" s="51" t="str">
        <f>TeamDec[[#This Row],[Club]]</f>
        <v>Braintree &amp; District AC</v>
      </c>
      <c r="AE11" s="52" t="str">
        <f>TeamDec[[#This Row],[Gender]]</f>
        <v>F</v>
      </c>
      <c r="AF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" s="53" t="str">
        <f>TeamDec[[#This Row],[FullName]]</f>
        <v>Scarlett Campbell</v>
      </c>
      <c r="AJ11" s="51" t="str">
        <f>TeamDec[[#This Row],[Club]]</f>
        <v>Braintree &amp; District AC</v>
      </c>
      <c r="AK11" s="52" t="str">
        <f>TeamDec[[#This Row],[Gender]]</f>
        <v>F</v>
      </c>
      <c r="AL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" s="53" t="str">
        <f>TeamDec[[#This Row],[FullName]]</f>
        <v>Scarlett Campbell</v>
      </c>
      <c r="AP11" s="51" t="str">
        <f>TeamDec[[#This Row],[Club]]</f>
        <v>Braintree &amp; District AC</v>
      </c>
      <c r="AQ11" s="52" t="str">
        <f>TeamDec[[#This Row],[Gender]]</f>
        <v>F</v>
      </c>
      <c r="AR11" s="51" t="str">
        <f>TeamDec[[#This Row],[AG]]</f>
        <v>U15</v>
      </c>
      <c r="AS11" s="35">
        <f t="shared" si="2"/>
        <v>0</v>
      </c>
      <c r="AT11" s="29">
        <f t="shared" si="3"/>
        <v>0</v>
      </c>
    </row>
    <row r="12" spans="1:46" x14ac:dyDescent="0.35">
      <c r="A12" s="5"/>
      <c r="B12" s="27" t="s">
        <v>155</v>
      </c>
      <c r="C12" s="27" t="s">
        <v>156</v>
      </c>
      <c r="D12" s="1" t="str">
        <f t="shared" si="0"/>
        <v>Jessica Smith</v>
      </c>
      <c r="E12" s="1" t="s">
        <v>142</v>
      </c>
      <c r="F12" s="30" t="s">
        <v>17</v>
      </c>
      <c r="G12" s="7">
        <v>9</v>
      </c>
      <c r="H12" s="29" t="str">
        <f t="shared" si="1"/>
        <v>U15</v>
      </c>
      <c r="K12" s="53" t="str">
        <f>TeamDec[[#This Row],[FullName]]</f>
        <v>Jessica Smith</v>
      </c>
      <c r="L12" s="51" t="str">
        <f>TeamDec[[#This Row],[Club]]</f>
        <v>Braintree &amp; District AC</v>
      </c>
      <c r="M12" s="52" t="str">
        <f>TeamDec[[#This Row],[Gender]]</f>
        <v>F</v>
      </c>
      <c r="N12" s="35">
        <f>IF(TeamDec[[#This Row],[Gender]]="M",
    IFERROR(VLOOKUP(TeamDec[[#This Row],[FullName]], tblRace1B[[Name]:[Posn]], 2, FALSE), ""),
    IFERROR(VLOOKUP(TeamDec[[#This Row],[FullName]], tblRace1G[[Name]:[Posn]], 2, FALSE), ""))</f>
        <v>48</v>
      </c>
      <c r="O12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12" s="53" t="str">
        <f>TeamDec[[#This Row],[FullName]]</f>
        <v>Jessica Smith</v>
      </c>
      <c r="R12" s="51" t="str">
        <f>TeamDec[[#This Row],[Club]]</f>
        <v>Braintree &amp; District AC</v>
      </c>
      <c r="S12" s="52" t="str">
        <f>TeamDec[[#This Row],[Gender]]</f>
        <v>F</v>
      </c>
      <c r="T12" s="35">
        <f>IF(TeamDec[[#This Row],[Gender]]="M",
    IFERROR(VLOOKUP(TeamDec[[#This Row],[FullName]], tblRace2B[[Name]:[Posn]], 2, FALSE), ""),
    IFERROR(VLOOKUP(TeamDec[[#This Row],[FullName]], tblRace2G[[Name]:[Posn]], 2, FALSE), ""))</f>
        <v>49</v>
      </c>
      <c r="U12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12" s="53" t="str">
        <f>TeamDec[[#This Row],[FullName]]</f>
        <v>Jessica Smith</v>
      </c>
      <c r="X12" s="51" t="str">
        <f>TeamDec[[#This Row],[Club]]</f>
        <v>Braintree &amp; District AC</v>
      </c>
      <c r="Y12" s="52" t="str">
        <f>TeamDec[[#This Row],[Gender]]</f>
        <v>F</v>
      </c>
      <c r="Z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" s="53" t="str">
        <f>TeamDec[[#This Row],[FullName]]</f>
        <v>Jessica Smith</v>
      </c>
      <c r="AD12" s="51" t="str">
        <f>TeamDec[[#This Row],[Club]]</f>
        <v>Braintree &amp; District AC</v>
      </c>
      <c r="AE12" s="52" t="str">
        <f>TeamDec[[#This Row],[Gender]]</f>
        <v>F</v>
      </c>
      <c r="AF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" s="53" t="str">
        <f>TeamDec[[#This Row],[FullName]]</f>
        <v>Jessica Smith</v>
      </c>
      <c r="AJ12" s="51" t="str">
        <f>TeamDec[[#This Row],[Club]]</f>
        <v>Braintree &amp; District AC</v>
      </c>
      <c r="AK12" s="52" t="str">
        <f>TeamDec[[#This Row],[Gender]]</f>
        <v>F</v>
      </c>
      <c r="AL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" s="53" t="str">
        <f>TeamDec[[#This Row],[FullName]]</f>
        <v>Jessica Smith</v>
      </c>
      <c r="AP12" s="51" t="str">
        <f>TeamDec[[#This Row],[Club]]</f>
        <v>Braintree &amp; District AC</v>
      </c>
      <c r="AQ12" s="52" t="str">
        <f>TeamDec[[#This Row],[Gender]]</f>
        <v>F</v>
      </c>
      <c r="AR12" s="51" t="str">
        <f>TeamDec[[#This Row],[AG]]</f>
        <v>U15</v>
      </c>
      <c r="AS12" s="35">
        <f t="shared" si="2"/>
        <v>2</v>
      </c>
      <c r="AT12" s="29">
        <f t="shared" si="3"/>
        <v>29</v>
      </c>
    </row>
    <row r="13" spans="1:46" x14ac:dyDescent="0.35">
      <c r="A13" s="5"/>
      <c r="B13" s="27" t="s">
        <v>588</v>
      </c>
      <c r="C13" s="27" t="s">
        <v>683</v>
      </c>
      <c r="D13" s="1" t="str">
        <f t="shared" si="0"/>
        <v>Luca Walsh</v>
      </c>
      <c r="E13" s="1" t="s">
        <v>142</v>
      </c>
      <c r="F13" s="30" t="s">
        <v>16</v>
      </c>
      <c r="G13" s="7">
        <v>4</v>
      </c>
      <c r="H13" s="29" t="str">
        <f t="shared" si="1"/>
        <v>U11</v>
      </c>
      <c r="K13" s="53" t="str">
        <f>TeamDec[[#This Row],[FullName]]</f>
        <v>Luca Walsh</v>
      </c>
      <c r="L13" s="51" t="str">
        <f>TeamDec[[#This Row],[Club]]</f>
        <v>Braintree &amp; District AC</v>
      </c>
      <c r="M13" s="52" t="str">
        <f>TeamDec[[#This Row],[Gender]]</f>
        <v>M</v>
      </c>
      <c r="N13" s="35">
        <f>IF(TeamDec[[#This Row],[Gender]]="M",
    IFERROR(VLOOKUP(TeamDec[[#This Row],[FullName]], tblRace1B[[Name]:[Posn]], 2, FALSE), ""),
    IFERROR(VLOOKUP(TeamDec[[#This Row],[FullName]], tblRace1G[[Name]:[Posn]], 2, FALSE), ""))</f>
        <v>33</v>
      </c>
      <c r="O13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13" s="53" t="str">
        <f>TeamDec[[#This Row],[FullName]]</f>
        <v>Luca Walsh</v>
      </c>
      <c r="R13" s="51" t="str">
        <f>TeamDec[[#This Row],[Club]]</f>
        <v>Braintree &amp; District AC</v>
      </c>
      <c r="S13" s="52" t="str">
        <f>TeamDec[[#This Row],[Gender]]</f>
        <v>M</v>
      </c>
      <c r="T1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" s="53" t="str">
        <f>TeamDec[[#This Row],[FullName]]</f>
        <v>Luca Walsh</v>
      </c>
      <c r="X13" s="51" t="str">
        <f>TeamDec[[#This Row],[Club]]</f>
        <v>Braintree &amp; District AC</v>
      </c>
      <c r="Y13" s="52" t="str">
        <f>TeamDec[[#This Row],[Gender]]</f>
        <v>M</v>
      </c>
      <c r="Z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" s="53" t="str">
        <f>TeamDec[[#This Row],[FullName]]</f>
        <v>Luca Walsh</v>
      </c>
      <c r="AD13" s="51" t="str">
        <f>TeamDec[[#This Row],[Club]]</f>
        <v>Braintree &amp; District AC</v>
      </c>
      <c r="AE13" s="52" t="str">
        <f>TeamDec[[#This Row],[Gender]]</f>
        <v>M</v>
      </c>
      <c r="AF13" s="35">
        <f>IF(TeamDec[[#This Row],[Gender]]="M",
    IFERROR(VLOOKUP(TeamDec[[#This Row],[FullName]], tblRace4B[[Name]:[Posn]], 2, FALSE), ""),
    IFERROR(VLOOKUP(TeamDec[[#This Row],[FullName]], tblRace4G[[Name]:[Posn]], 2, FALSE), ""))</f>
        <v>36</v>
      </c>
      <c r="AG13" s="29">
        <f>IF(TeamDec[[#This Row],[Gender]]="M",
    IFERROR(VLOOKUP(TeamDec[[#This Row],[FullName]], tblRace4B[[Name]:[Points]], 5, FALSE), ""),
    IFERROR(VLOOKUP(TeamDec[[#This Row],[FullName]], tblRace4G[[Name]:[Points]], 5, FALSE), ""))</f>
        <v>9</v>
      </c>
      <c r="AI13" s="53" t="str">
        <f>TeamDec[[#This Row],[FullName]]</f>
        <v>Luca Walsh</v>
      </c>
      <c r="AJ13" s="51" t="str">
        <f>TeamDec[[#This Row],[Club]]</f>
        <v>Braintree &amp; District AC</v>
      </c>
      <c r="AK13" s="52" t="str">
        <f>TeamDec[[#This Row],[Gender]]</f>
        <v>M</v>
      </c>
      <c r="AL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" s="53" t="str">
        <f>TeamDec[[#This Row],[FullName]]</f>
        <v>Luca Walsh</v>
      </c>
      <c r="AP13" s="51" t="str">
        <f>TeamDec[[#This Row],[Club]]</f>
        <v>Braintree &amp; District AC</v>
      </c>
      <c r="AQ13" s="52" t="str">
        <f>TeamDec[[#This Row],[Gender]]</f>
        <v>M</v>
      </c>
      <c r="AR13" s="51" t="str">
        <f>TeamDec[[#This Row],[AG]]</f>
        <v>U11</v>
      </c>
      <c r="AS13" s="35">
        <f t="shared" si="2"/>
        <v>2</v>
      </c>
      <c r="AT13" s="29">
        <f t="shared" si="3"/>
        <v>17</v>
      </c>
    </row>
    <row r="14" spans="1:46" x14ac:dyDescent="0.35">
      <c r="A14" s="5"/>
      <c r="B14" s="24" t="s">
        <v>158</v>
      </c>
      <c r="C14" s="6" t="s">
        <v>1020</v>
      </c>
      <c r="D14" s="1" t="str">
        <f t="shared" si="0"/>
        <v>Toby Metson2</v>
      </c>
      <c r="E14" s="1" t="s">
        <v>142</v>
      </c>
      <c r="F14" s="30" t="s">
        <v>16</v>
      </c>
      <c r="G14" s="7">
        <v>8</v>
      </c>
      <c r="H14" s="29" t="str">
        <f t="shared" si="1"/>
        <v>U13</v>
      </c>
      <c r="K14" s="53" t="str">
        <f>TeamDec[[#This Row],[FullName]]</f>
        <v>Toby Metson2</v>
      </c>
      <c r="L14" s="51" t="str">
        <f>TeamDec[[#This Row],[Club]]</f>
        <v>Braintree &amp; District AC</v>
      </c>
      <c r="M14" s="52" t="str">
        <f>TeamDec[[#This Row],[Gender]]</f>
        <v>M</v>
      </c>
      <c r="N1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" s="53" t="str">
        <f>TeamDec[[#This Row],[FullName]]</f>
        <v>Toby Metson2</v>
      </c>
      <c r="R14" s="51" t="str">
        <f>TeamDec[[#This Row],[Club]]</f>
        <v>Braintree &amp; District AC</v>
      </c>
      <c r="S14" s="52" t="str">
        <f>TeamDec[[#This Row],[Gender]]</f>
        <v>M</v>
      </c>
      <c r="T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" s="53" t="str">
        <f>TeamDec[[#This Row],[FullName]]</f>
        <v>Toby Metson2</v>
      </c>
      <c r="X14" s="51" t="str">
        <f>TeamDec[[#This Row],[Club]]</f>
        <v>Braintree &amp; District AC</v>
      </c>
      <c r="Y14" s="52" t="str">
        <f>TeamDec[[#This Row],[Gender]]</f>
        <v>M</v>
      </c>
      <c r="Z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" s="53" t="str">
        <f>TeamDec[[#This Row],[FullName]]</f>
        <v>Toby Metson2</v>
      </c>
      <c r="AD14" s="51" t="str">
        <f>TeamDec[[#This Row],[Club]]</f>
        <v>Braintree &amp; District AC</v>
      </c>
      <c r="AE14" s="52" t="str">
        <f>TeamDec[[#This Row],[Gender]]</f>
        <v>M</v>
      </c>
      <c r="AF14" s="35">
        <f>IF(TeamDec[[#This Row],[Gender]]="M",
    IFERROR(VLOOKUP(TeamDec[[#This Row],[FullName]], tblRace4B[[Name]:[Posn]], 2, FALSE), ""),
    IFERROR(VLOOKUP(TeamDec[[#This Row],[FullName]], tblRace4G[[Name]:[Posn]], 2, FALSE), ""))</f>
        <v>35</v>
      </c>
      <c r="AG14" s="29">
        <f>IF(TeamDec[[#This Row],[Gender]]="M",
    IFERROR(VLOOKUP(TeamDec[[#This Row],[FullName]], tblRace4B[[Name]:[Points]], 5, FALSE), ""),
    IFERROR(VLOOKUP(TeamDec[[#This Row],[FullName]], tblRace4G[[Name]:[Points]], 5, FALSE), ""))</f>
        <v>12</v>
      </c>
      <c r="AI14" s="53" t="str">
        <f>TeamDec[[#This Row],[FullName]]</f>
        <v>Toby Metson2</v>
      </c>
      <c r="AJ14" s="51" t="str">
        <f>TeamDec[[#This Row],[Club]]</f>
        <v>Braintree &amp; District AC</v>
      </c>
      <c r="AK14" s="52" t="str">
        <f>TeamDec[[#This Row],[Gender]]</f>
        <v>M</v>
      </c>
      <c r="AL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" s="53" t="str">
        <f>TeamDec[[#This Row],[FullName]]</f>
        <v>Toby Metson2</v>
      </c>
      <c r="AP14" s="51" t="str">
        <f>TeamDec[[#This Row],[Club]]</f>
        <v>Braintree &amp; District AC</v>
      </c>
      <c r="AQ14" s="52" t="str">
        <f>TeamDec[[#This Row],[Gender]]</f>
        <v>M</v>
      </c>
      <c r="AR14" s="51" t="str">
        <f>TeamDec[[#This Row],[AG]]</f>
        <v>U13</v>
      </c>
      <c r="AS14" s="35">
        <f t="shared" si="2"/>
        <v>1</v>
      </c>
      <c r="AT14" s="29">
        <f t="shared" si="3"/>
        <v>12</v>
      </c>
    </row>
    <row r="15" spans="1:46" x14ac:dyDescent="0.35">
      <c r="A15" s="5"/>
      <c r="B15" s="24" t="s">
        <v>160</v>
      </c>
      <c r="C15" s="6" t="s">
        <v>161</v>
      </c>
      <c r="D15" s="1" t="str">
        <f t="shared" si="0"/>
        <v>Hannah Root</v>
      </c>
      <c r="E15" s="1" t="s">
        <v>142</v>
      </c>
      <c r="F15" s="30" t="s">
        <v>17</v>
      </c>
      <c r="G15" s="7">
        <v>8</v>
      </c>
      <c r="H15" s="29" t="str">
        <f t="shared" si="1"/>
        <v>U13</v>
      </c>
      <c r="K15" s="53" t="str">
        <f>TeamDec[[#This Row],[FullName]]</f>
        <v>Hannah Root</v>
      </c>
      <c r="L15" s="51" t="str">
        <f>TeamDec[[#This Row],[Club]]</f>
        <v>Braintree &amp; District AC</v>
      </c>
      <c r="M15" s="52" t="str">
        <f>TeamDec[[#This Row],[Gender]]</f>
        <v>F</v>
      </c>
      <c r="N1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" s="53" t="str">
        <f>TeamDec[[#This Row],[FullName]]</f>
        <v>Hannah Root</v>
      </c>
      <c r="R15" s="51" t="str">
        <f>TeamDec[[#This Row],[Club]]</f>
        <v>Braintree &amp; District AC</v>
      </c>
      <c r="S15" s="52" t="str">
        <f>TeamDec[[#This Row],[Gender]]</f>
        <v>F</v>
      </c>
      <c r="T1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" s="53" t="str">
        <f>TeamDec[[#This Row],[FullName]]</f>
        <v>Hannah Root</v>
      </c>
      <c r="X15" s="51" t="str">
        <f>TeamDec[[#This Row],[Club]]</f>
        <v>Braintree &amp; District AC</v>
      </c>
      <c r="Y15" s="52" t="str">
        <f>TeamDec[[#This Row],[Gender]]</f>
        <v>F</v>
      </c>
      <c r="Z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" s="53" t="str">
        <f>TeamDec[[#This Row],[FullName]]</f>
        <v>Hannah Root</v>
      </c>
      <c r="AD15" s="51" t="str">
        <f>TeamDec[[#This Row],[Club]]</f>
        <v>Braintree &amp; District AC</v>
      </c>
      <c r="AE15" s="52" t="str">
        <f>TeamDec[[#This Row],[Gender]]</f>
        <v>F</v>
      </c>
      <c r="AF15" s="35">
        <f>IF(TeamDec[[#This Row],[Gender]]="M",
    IFERROR(VLOOKUP(TeamDec[[#This Row],[FullName]], tblRace4B[[Name]:[Posn]], 2, FALSE), ""),
    IFERROR(VLOOKUP(TeamDec[[#This Row],[FullName]], tblRace4G[[Name]:[Posn]], 2, FALSE), ""))</f>
        <v>23</v>
      </c>
      <c r="AG15" s="29">
        <f>IF(TeamDec[[#This Row],[Gender]]="M",
    IFERROR(VLOOKUP(TeamDec[[#This Row],[FullName]], tblRace4B[[Name]:[Points]], 5, FALSE), ""),
    IFERROR(VLOOKUP(TeamDec[[#This Row],[FullName]], tblRace4G[[Name]:[Points]], 5, FALSE), ""))</f>
        <v>8</v>
      </c>
      <c r="AI15" s="53" t="str">
        <f>TeamDec[[#This Row],[FullName]]</f>
        <v>Hannah Root</v>
      </c>
      <c r="AJ15" s="51" t="str">
        <f>TeamDec[[#This Row],[Club]]</f>
        <v>Braintree &amp; District AC</v>
      </c>
      <c r="AK15" s="52" t="str">
        <f>TeamDec[[#This Row],[Gender]]</f>
        <v>F</v>
      </c>
      <c r="AL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" s="53" t="str">
        <f>TeamDec[[#This Row],[FullName]]</f>
        <v>Hannah Root</v>
      </c>
      <c r="AP15" s="51" t="str">
        <f>TeamDec[[#This Row],[Club]]</f>
        <v>Braintree &amp; District AC</v>
      </c>
      <c r="AQ15" s="52" t="str">
        <f>TeamDec[[#This Row],[Gender]]</f>
        <v>F</v>
      </c>
      <c r="AR15" s="51" t="str">
        <f>TeamDec[[#This Row],[AG]]</f>
        <v>U13</v>
      </c>
      <c r="AS15" s="35">
        <f t="shared" si="2"/>
        <v>1</v>
      </c>
      <c r="AT15" s="29">
        <f t="shared" si="3"/>
        <v>8</v>
      </c>
    </row>
    <row r="16" spans="1:46" x14ac:dyDescent="0.35">
      <c r="A16" s="5"/>
      <c r="B16" s="24"/>
      <c r="C16" s="6"/>
      <c r="D16" s="1" t="str">
        <f t="shared" si="0"/>
        <v/>
      </c>
      <c r="E16" s="1"/>
      <c r="F16" s="30"/>
      <c r="G16" s="7"/>
      <c r="H16" s="29" t="str">
        <f t="shared" si="1"/>
        <v>NULL</v>
      </c>
      <c r="K16" s="53" t="str">
        <f>TeamDec[[#This Row],[FullName]]</f>
        <v/>
      </c>
      <c r="L16" s="51">
        <f>TeamDec[[#This Row],[Club]]</f>
        <v>0</v>
      </c>
      <c r="M16" s="52">
        <f>TeamDec[[#This Row],[Gender]]</f>
        <v>0</v>
      </c>
      <c r="N1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" s="53" t="str">
        <f>TeamDec[[#This Row],[FullName]]</f>
        <v/>
      </c>
      <c r="R16" s="51">
        <f>TeamDec[[#This Row],[Club]]</f>
        <v>0</v>
      </c>
      <c r="S16" s="52">
        <f>TeamDec[[#This Row],[Gender]]</f>
        <v>0</v>
      </c>
      <c r="T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" s="53" t="str">
        <f>TeamDec[[#This Row],[FullName]]</f>
        <v/>
      </c>
      <c r="X16" s="51">
        <f>TeamDec[[#This Row],[Club]]</f>
        <v>0</v>
      </c>
      <c r="Y16" s="52">
        <f>TeamDec[[#This Row],[Gender]]</f>
        <v>0</v>
      </c>
      <c r="Z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" s="53" t="str">
        <f>TeamDec[[#This Row],[FullName]]</f>
        <v/>
      </c>
      <c r="AD16" s="51">
        <f>TeamDec[[#This Row],[Club]]</f>
        <v>0</v>
      </c>
      <c r="AE16" s="52">
        <f>TeamDec[[#This Row],[Gender]]</f>
        <v>0</v>
      </c>
      <c r="AF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" s="53" t="str">
        <f>TeamDec[[#This Row],[FullName]]</f>
        <v/>
      </c>
      <c r="AJ16" s="51">
        <f>TeamDec[[#This Row],[Club]]</f>
        <v>0</v>
      </c>
      <c r="AK16" s="52">
        <f>TeamDec[[#This Row],[Gender]]</f>
        <v>0</v>
      </c>
      <c r="AL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" s="53" t="str">
        <f>TeamDec[[#This Row],[FullName]]</f>
        <v/>
      </c>
      <c r="AP16" s="51">
        <f>TeamDec[[#This Row],[Club]]</f>
        <v>0</v>
      </c>
      <c r="AQ16" s="52">
        <f>TeamDec[[#This Row],[Gender]]</f>
        <v>0</v>
      </c>
      <c r="AR16" s="51" t="str">
        <f>TeamDec[[#This Row],[AG]]</f>
        <v>NULL</v>
      </c>
      <c r="AS16" s="35">
        <f t="shared" si="2"/>
        <v>0</v>
      </c>
      <c r="AT16" s="29">
        <f t="shared" si="3"/>
        <v>0</v>
      </c>
    </row>
    <row r="17" spans="1:46" x14ac:dyDescent="0.35">
      <c r="A17" s="5"/>
      <c r="B17" s="24"/>
      <c r="C17" s="6"/>
      <c r="D17" s="1" t="str">
        <f t="shared" si="0"/>
        <v/>
      </c>
      <c r="E17" s="1"/>
      <c r="F17" s="30"/>
      <c r="G17" s="7"/>
      <c r="H17" s="29" t="str">
        <f t="shared" si="1"/>
        <v>NULL</v>
      </c>
      <c r="K17" s="53" t="str">
        <f>TeamDec[[#This Row],[FullName]]</f>
        <v/>
      </c>
      <c r="L17" s="51">
        <f>TeamDec[[#This Row],[Club]]</f>
        <v>0</v>
      </c>
      <c r="M17" s="52">
        <f>TeamDec[[#This Row],[Gender]]</f>
        <v>0</v>
      </c>
      <c r="N1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" s="53" t="str">
        <f>TeamDec[[#This Row],[FullName]]</f>
        <v/>
      </c>
      <c r="R17" s="51">
        <f>TeamDec[[#This Row],[Club]]</f>
        <v>0</v>
      </c>
      <c r="S17" s="52">
        <f>TeamDec[[#This Row],[Gender]]</f>
        <v>0</v>
      </c>
      <c r="T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" s="53" t="str">
        <f>TeamDec[[#This Row],[FullName]]</f>
        <v/>
      </c>
      <c r="X17" s="51">
        <f>TeamDec[[#This Row],[Club]]</f>
        <v>0</v>
      </c>
      <c r="Y17" s="52">
        <f>TeamDec[[#This Row],[Gender]]</f>
        <v>0</v>
      </c>
      <c r="Z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" s="53" t="str">
        <f>TeamDec[[#This Row],[FullName]]</f>
        <v/>
      </c>
      <c r="AD17" s="51">
        <f>TeamDec[[#This Row],[Club]]</f>
        <v>0</v>
      </c>
      <c r="AE17" s="52">
        <f>TeamDec[[#This Row],[Gender]]</f>
        <v>0</v>
      </c>
      <c r="AF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" s="53" t="str">
        <f>TeamDec[[#This Row],[FullName]]</f>
        <v/>
      </c>
      <c r="AJ17" s="51">
        <f>TeamDec[[#This Row],[Club]]</f>
        <v>0</v>
      </c>
      <c r="AK17" s="52">
        <f>TeamDec[[#This Row],[Gender]]</f>
        <v>0</v>
      </c>
      <c r="AL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" s="53" t="str">
        <f>TeamDec[[#This Row],[FullName]]</f>
        <v/>
      </c>
      <c r="AP17" s="51">
        <f>TeamDec[[#This Row],[Club]]</f>
        <v>0</v>
      </c>
      <c r="AQ17" s="52">
        <f>TeamDec[[#This Row],[Gender]]</f>
        <v>0</v>
      </c>
      <c r="AR17" s="51" t="str">
        <f>TeamDec[[#This Row],[AG]]</f>
        <v>NULL</v>
      </c>
      <c r="AS17" s="35">
        <f t="shared" si="2"/>
        <v>0</v>
      </c>
      <c r="AT17" s="29">
        <f t="shared" si="3"/>
        <v>0</v>
      </c>
    </row>
    <row r="18" spans="1:46" x14ac:dyDescent="0.35">
      <c r="A18" s="5"/>
      <c r="B18" s="24"/>
      <c r="C18" s="6"/>
      <c r="D18" s="1" t="str">
        <f t="shared" si="0"/>
        <v/>
      </c>
      <c r="E18" s="1"/>
      <c r="F18" s="30"/>
      <c r="G18" s="7"/>
      <c r="H18" s="29" t="str">
        <f t="shared" si="1"/>
        <v>NULL</v>
      </c>
      <c r="K18" s="53" t="str">
        <f>TeamDec[[#This Row],[FullName]]</f>
        <v/>
      </c>
      <c r="L18" s="51">
        <f>TeamDec[[#This Row],[Club]]</f>
        <v>0</v>
      </c>
      <c r="M18" s="52">
        <f>TeamDec[[#This Row],[Gender]]</f>
        <v>0</v>
      </c>
      <c r="N1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" s="53" t="str">
        <f>TeamDec[[#This Row],[FullName]]</f>
        <v/>
      </c>
      <c r="R18" s="51">
        <f>TeamDec[[#This Row],[Club]]</f>
        <v>0</v>
      </c>
      <c r="S18" s="52">
        <f>TeamDec[[#This Row],[Gender]]</f>
        <v>0</v>
      </c>
      <c r="T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" s="53" t="str">
        <f>TeamDec[[#This Row],[FullName]]</f>
        <v/>
      </c>
      <c r="X18" s="51">
        <f>TeamDec[[#This Row],[Club]]</f>
        <v>0</v>
      </c>
      <c r="Y18" s="52">
        <f>TeamDec[[#This Row],[Gender]]</f>
        <v>0</v>
      </c>
      <c r="Z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" s="53" t="str">
        <f>TeamDec[[#This Row],[FullName]]</f>
        <v/>
      </c>
      <c r="AD18" s="51">
        <f>TeamDec[[#This Row],[Club]]</f>
        <v>0</v>
      </c>
      <c r="AE18" s="52">
        <f>TeamDec[[#This Row],[Gender]]</f>
        <v>0</v>
      </c>
      <c r="AF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" s="53" t="str">
        <f>TeamDec[[#This Row],[FullName]]</f>
        <v/>
      </c>
      <c r="AJ18" s="51">
        <f>TeamDec[[#This Row],[Club]]</f>
        <v>0</v>
      </c>
      <c r="AK18" s="52">
        <f>TeamDec[[#This Row],[Gender]]</f>
        <v>0</v>
      </c>
      <c r="AL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" s="53" t="str">
        <f>TeamDec[[#This Row],[FullName]]</f>
        <v/>
      </c>
      <c r="AP18" s="51">
        <f>TeamDec[[#This Row],[Club]]</f>
        <v>0</v>
      </c>
      <c r="AQ18" s="52">
        <f>TeamDec[[#This Row],[Gender]]</f>
        <v>0</v>
      </c>
      <c r="AR18" s="51" t="str">
        <f>TeamDec[[#This Row],[AG]]</f>
        <v>NULL</v>
      </c>
      <c r="AS18" s="35">
        <f t="shared" si="2"/>
        <v>0</v>
      </c>
      <c r="AT18" s="29">
        <f t="shared" si="3"/>
        <v>0</v>
      </c>
    </row>
    <row r="19" spans="1:46" x14ac:dyDescent="0.35">
      <c r="A19" s="5"/>
      <c r="B19" s="24"/>
      <c r="C19" s="6"/>
      <c r="D19" s="1" t="str">
        <f t="shared" si="0"/>
        <v/>
      </c>
      <c r="E19" s="1"/>
      <c r="F19" s="30"/>
      <c r="G19" s="7"/>
      <c r="H19" s="29" t="str">
        <f t="shared" si="1"/>
        <v>NULL</v>
      </c>
      <c r="K19" s="53" t="str">
        <f>TeamDec[[#This Row],[FullName]]</f>
        <v/>
      </c>
      <c r="L19" s="51">
        <f>TeamDec[[#This Row],[Club]]</f>
        <v>0</v>
      </c>
      <c r="M19" s="52">
        <f>TeamDec[[#This Row],[Gender]]</f>
        <v>0</v>
      </c>
      <c r="N1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" s="53" t="str">
        <f>TeamDec[[#This Row],[FullName]]</f>
        <v/>
      </c>
      <c r="R19" s="51">
        <f>TeamDec[[#This Row],[Club]]</f>
        <v>0</v>
      </c>
      <c r="S19" s="52">
        <f>TeamDec[[#This Row],[Gender]]</f>
        <v>0</v>
      </c>
      <c r="T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" s="53" t="str">
        <f>TeamDec[[#This Row],[FullName]]</f>
        <v/>
      </c>
      <c r="X19" s="51">
        <f>TeamDec[[#This Row],[Club]]</f>
        <v>0</v>
      </c>
      <c r="Y19" s="52">
        <f>TeamDec[[#This Row],[Gender]]</f>
        <v>0</v>
      </c>
      <c r="Z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" s="53" t="str">
        <f>TeamDec[[#This Row],[FullName]]</f>
        <v/>
      </c>
      <c r="AD19" s="51">
        <f>TeamDec[[#This Row],[Club]]</f>
        <v>0</v>
      </c>
      <c r="AE19" s="52">
        <f>TeamDec[[#This Row],[Gender]]</f>
        <v>0</v>
      </c>
      <c r="AF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" s="53" t="str">
        <f>TeamDec[[#This Row],[FullName]]</f>
        <v/>
      </c>
      <c r="AJ19" s="51">
        <f>TeamDec[[#This Row],[Club]]</f>
        <v>0</v>
      </c>
      <c r="AK19" s="52">
        <f>TeamDec[[#This Row],[Gender]]</f>
        <v>0</v>
      </c>
      <c r="AL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" s="53" t="str">
        <f>TeamDec[[#This Row],[FullName]]</f>
        <v/>
      </c>
      <c r="AP19" s="51">
        <f>TeamDec[[#This Row],[Club]]</f>
        <v>0</v>
      </c>
      <c r="AQ19" s="52">
        <f>TeamDec[[#This Row],[Gender]]</f>
        <v>0</v>
      </c>
      <c r="AR19" s="51" t="str">
        <f>TeamDec[[#This Row],[AG]]</f>
        <v>NULL</v>
      </c>
      <c r="AS19" s="35">
        <f t="shared" si="2"/>
        <v>0</v>
      </c>
      <c r="AT19" s="29">
        <f t="shared" si="3"/>
        <v>0</v>
      </c>
    </row>
    <row r="20" spans="1:46" x14ac:dyDescent="0.35">
      <c r="A20" s="5"/>
      <c r="B20" s="24"/>
      <c r="C20" s="6"/>
      <c r="D20" s="1" t="str">
        <f t="shared" si="0"/>
        <v/>
      </c>
      <c r="E20" s="1"/>
      <c r="F20" s="30"/>
      <c r="G20" s="7"/>
      <c r="H20" s="29" t="str">
        <f t="shared" si="1"/>
        <v>NULL</v>
      </c>
      <c r="K20" s="53" t="str">
        <f>TeamDec[[#This Row],[FullName]]</f>
        <v/>
      </c>
      <c r="L20" s="51">
        <f>TeamDec[[#This Row],[Club]]</f>
        <v>0</v>
      </c>
      <c r="M20" s="52">
        <f>TeamDec[[#This Row],[Gender]]</f>
        <v>0</v>
      </c>
      <c r="N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" s="53" t="str">
        <f>TeamDec[[#This Row],[FullName]]</f>
        <v/>
      </c>
      <c r="R20" s="51">
        <f>TeamDec[[#This Row],[Club]]</f>
        <v>0</v>
      </c>
      <c r="S20" s="52">
        <f>TeamDec[[#This Row],[Gender]]</f>
        <v>0</v>
      </c>
      <c r="T2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" s="53" t="str">
        <f>TeamDec[[#This Row],[FullName]]</f>
        <v/>
      </c>
      <c r="X20" s="51">
        <f>TeamDec[[#This Row],[Club]]</f>
        <v>0</v>
      </c>
      <c r="Y20" s="52">
        <f>TeamDec[[#This Row],[Gender]]</f>
        <v>0</v>
      </c>
      <c r="Z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" s="53" t="str">
        <f>TeamDec[[#This Row],[FullName]]</f>
        <v/>
      </c>
      <c r="AD20" s="51">
        <f>TeamDec[[#This Row],[Club]]</f>
        <v>0</v>
      </c>
      <c r="AE20" s="52">
        <f>TeamDec[[#This Row],[Gender]]</f>
        <v>0</v>
      </c>
      <c r="AF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" s="53" t="str">
        <f>TeamDec[[#This Row],[FullName]]</f>
        <v/>
      </c>
      <c r="AJ20" s="51">
        <f>TeamDec[[#This Row],[Club]]</f>
        <v>0</v>
      </c>
      <c r="AK20" s="52">
        <f>TeamDec[[#This Row],[Gender]]</f>
        <v>0</v>
      </c>
      <c r="AL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" s="53" t="str">
        <f>TeamDec[[#This Row],[FullName]]</f>
        <v/>
      </c>
      <c r="AP20" s="51">
        <f>TeamDec[[#This Row],[Club]]</f>
        <v>0</v>
      </c>
      <c r="AQ20" s="52">
        <f>TeamDec[[#This Row],[Gender]]</f>
        <v>0</v>
      </c>
      <c r="AR20" s="51" t="str">
        <f>TeamDec[[#This Row],[AG]]</f>
        <v>NULL</v>
      </c>
      <c r="AS20" s="35">
        <f t="shared" si="2"/>
        <v>0</v>
      </c>
      <c r="AT20" s="29">
        <f t="shared" si="3"/>
        <v>0</v>
      </c>
    </row>
    <row r="21" spans="1:46" x14ac:dyDescent="0.35">
      <c r="A21" s="5"/>
      <c r="B21" s="24"/>
      <c r="C21" s="6"/>
      <c r="D21" s="1" t="str">
        <f t="shared" si="0"/>
        <v/>
      </c>
      <c r="E21" s="1"/>
      <c r="F21" s="30"/>
      <c r="G21" s="7"/>
      <c r="H21" s="29" t="str">
        <f t="shared" si="1"/>
        <v>NULL</v>
      </c>
      <c r="K21" s="53" t="str">
        <f>TeamDec[[#This Row],[FullName]]</f>
        <v/>
      </c>
      <c r="L21" s="51">
        <f>TeamDec[[#This Row],[Club]]</f>
        <v>0</v>
      </c>
      <c r="M21" s="52">
        <f>TeamDec[[#This Row],[Gender]]</f>
        <v>0</v>
      </c>
      <c r="N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" s="53" t="str">
        <f>TeamDec[[#This Row],[FullName]]</f>
        <v/>
      </c>
      <c r="R21" s="51">
        <f>TeamDec[[#This Row],[Club]]</f>
        <v>0</v>
      </c>
      <c r="S21" s="52">
        <f>TeamDec[[#This Row],[Gender]]</f>
        <v>0</v>
      </c>
      <c r="T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" s="53" t="str">
        <f>TeamDec[[#This Row],[FullName]]</f>
        <v/>
      </c>
      <c r="X21" s="51">
        <f>TeamDec[[#This Row],[Club]]</f>
        <v>0</v>
      </c>
      <c r="Y21" s="52">
        <f>TeamDec[[#This Row],[Gender]]</f>
        <v>0</v>
      </c>
      <c r="Z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" s="53" t="str">
        <f>TeamDec[[#This Row],[FullName]]</f>
        <v/>
      </c>
      <c r="AD21" s="51">
        <f>TeamDec[[#This Row],[Club]]</f>
        <v>0</v>
      </c>
      <c r="AE21" s="52">
        <f>TeamDec[[#This Row],[Gender]]</f>
        <v>0</v>
      </c>
      <c r="AF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" s="53" t="str">
        <f>TeamDec[[#This Row],[FullName]]</f>
        <v/>
      </c>
      <c r="AJ21" s="51">
        <f>TeamDec[[#This Row],[Club]]</f>
        <v>0</v>
      </c>
      <c r="AK21" s="52">
        <f>TeamDec[[#This Row],[Gender]]</f>
        <v>0</v>
      </c>
      <c r="AL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" s="53" t="str">
        <f>TeamDec[[#This Row],[FullName]]</f>
        <v/>
      </c>
      <c r="AP21" s="51">
        <f>TeamDec[[#This Row],[Club]]</f>
        <v>0</v>
      </c>
      <c r="AQ21" s="52">
        <f>TeamDec[[#This Row],[Gender]]</f>
        <v>0</v>
      </c>
      <c r="AR21" s="51" t="str">
        <f>TeamDec[[#This Row],[AG]]</f>
        <v>NULL</v>
      </c>
      <c r="AS21" s="35">
        <f t="shared" si="2"/>
        <v>0</v>
      </c>
      <c r="AT21" s="29">
        <f t="shared" si="3"/>
        <v>0</v>
      </c>
    </row>
    <row r="22" spans="1:46" x14ac:dyDescent="0.35">
      <c r="A22" s="5"/>
      <c r="B22" s="24"/>
      <c r="C22" s="6"/>
      <c r="D22" s="1" t="str">
        <f t="shared" si="0"/>
        <v/>
      </c>
      <c r="E22" s="1"/>
      <c r="F22" s="30"/>
      <c r="G22" s="7"/>
      <c r="H22" s="29" t="str">
        <f t="shared" si="1"/>
        <v>NULL</v>
      </c>
      <c r="K22" s="53" t="str">
        <f>TeamDec[[#This Row],[FullName]]</f>
        <v/>
      </c>
      <c r="L22" s="51">
        <f>TeamDec[[#This Row],[Club]]</f>
        <v>0</v>
      </c>
      <c r="M22" s="52">
        <f>TeamDec[[#This Row],[Gender]]</f>
        <v>0</v>
      </c>
      <c r="N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" s="53" t="str">
        <f>TeamDec[[#This Row],[FullName]]</f>
        <v/>
      </c>
      <c r="R22" s="51">
        <f>TeamDec[[#This Row],[Club]]</f>
        <v>0</v>
      </c>
      <c r="S22" s="52">
        <f>TeamDec[[#This Row],[Gender]]</f>
        <v>0</v>
      </c>
      <c r="T2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" s="53" t="str">
        <f>TeamDec[[#This Row],[FullName]]</f>
        <v/>
      </c>
      <c r="X22" s="51">
        <f>TeamDec[[#This Row],[Club]]</f>
        <v>0</v>
      </c>
      <c r="Y22" s="52">
        <f>TeamDec[[#This Row],[Gender]]</f>
        <v>0</v>
      </c>
      <c r="Z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" s="53" t="str">
        <f>TeamDec[[#This Row],[FullName]]</f>
        <v/>
      </c>
      <c r="AD22" s="51">
        <f>TeamDec[[#This Row],[Club]]</f>
        <v>0</v>
      </c>
      <c r="AE22" s="52">
        <f>TeamDec[[#This Row],[Gender]]</f>
        <v>0</v>
      </c>
      <c r="AF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" s="53" t="str">
        <f>TeamDec[[#This Row],[FullName]]</f>
        <v/>
      </c>
      <c r="AJ22" s="51">
        <f>TeamDec[[#This Row],[Club]]</f>
        <v>0</v>
      </c>
      <c r="AK22" s="52">
        <f>TeamDec[[#This Row],[Gender]]</f>
        <v>0</v>
      </c>
      <c r="AL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" s="53" t="str">
        <f>TeamDec[[#This Row],[FullName]]</f>
        <v/>
      </c>
      <c r="AP22" s="51">
        <f>TeamDec[[#This Row],[Club]]</f>
        <v>0</v>
      </c>
      <c r="AQ22" s="52">
        <f>TeamDec[[#This Row],[Gender]]</f>
        <v>0</v>
      </c>
      <c r="AR22" s="51" t="str">
        <f>TeamDec[[#This Row],[AG]]</f>
        <v>NULL</v>
      </c>
      <c r="AS22" s="35">
        <f t="shared" si="2"/>
        <v>0</v>
      </c>
      <c r="AT22" s="29">
        <f t="shared" si="3"/>
        <v>0</v>
      </c>
    </row>
    <row r="23" spans="1:46" x14ac:dyDescent="0.35">
      <c r="A23" s="5"/>
      <c r="B23" s="24"/>
      <c r="C23" s="6"/>
      <c r="D23" s="1" t="str">
        <f t="shared" si="0"/>
        <v/>
      </c>
      <c r="E23" s="1"/>
      <c r="F23" s="30"/>
      <c r="G23" s="7"/>
      <c r="H23" s="29" t="str">
        <f t="shared" si="1"/>
        <v>NULL</v>
      </c>
      <c r="K23" s="53" t="str">
        <f>TeamDec[[#This Row],[FullName]]</f>
        <v/>
      </c>
      <c r="L23" s="51">
        <f>TeamDec[[#This Row],[Club]]</f>
        <v>0</v>
      </c>
      <c r="M23" s="52">
        <f>TeamDec[[#This Row],[Gender]]</f>
        <v>0</v>
      </c>
      <c r="N2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" s="53" t="str">
        <f>TeamDec[[#This Row],[FullName]]</f>
        <v/>
      </c>
      <c r="R23" s="51">
        <f>TeamDec[[#This Row],[Club]]</f>
        <v>0</v>
      </c>
      <c r="S23" s="52">
        <f>TeamDec[[#This Row],[Gender]]</f>
        <v>0</v>
      </c>
      <c r="T2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" s="53" t="str">
        <f>TeamDec[[#This Row],[FullName]]</f>
        <v/>
      </c>
      <c r="X23" s="51">
        <f>TeamDec[[#This Row],[Club]]</f>
        <v>0</v>
      </c>
      <c r="Y23" s="52">
        <f>TeamDec[[#This Row],[Gender]]</f>
        <v>0</v>
      </c>
      <c r="Z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" s="53" t="str">
        <f>TeamDec[[#This Row],[FullName]]</f>
        <v/>
      </c>
      <c r="AD23" s="51">
        <f>TeamDec[[#This Row],[Club]]</f>
        <v>0</v>
      </c>
      <c r="AE23" s="52">
        <f>TeamDec[[#This Row],[Gender]]</f>
        <v>0</v>
      </c>
      <c r="AF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" s="53" t="str">
        <f>TeamDec[[#This Row],[FullName]]</f>
        <v/>
      </c>
      <c r="AJ23" s="51">
        <f>TeamDec[[#This Row],[Club]]</f>
        <v>0</v>
      </c>
      <c r="AK23" s="52">
        <f>TeamDec[[#This Row],[Gender]]</f>
        <v>0</v>
      </c>
      <c r="AL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" s="53" t="str">
        <f>TeamDec[[#This Row],[FullName]]</f>
        <v/>
      </c>
      <c r="AP23" s="51">
        <f>TeamDec[[#This Row],[Club]]</f>
        <v>0</v>
      </c>
      <c r="AQ23" s="52">
        <f>TeamDec[[#This Row],[Gender]]</f>
        <v>0</v>
      </c>
      <c r="AR23" s="51" t="str">
        <f>TeamDec[[#This Row],[AG]]</f>
        <v>NULL</v>
      </c>
      <c r="AS23" s="35">
        <f t="shared" si="2"/>
        <v>0</v>
      </c>
      <c r="AT23" s="29">
        <f t="shared" si="3"/>
        <v>0</v>
      </c>
    </row>
    <row r="24" spans="1:46" x14ac:dyDescent="0.35">
      <c r="A24" s="5"/>
      <c r="B24" s="24"/>
      <c r="C24" s="6"/>
      <c r="D24" s="1" t="str">
        <f t="shared" si="0"/>
        <v/>
      </c>
      <c r="E24" s="1"/>
      <c r="F24" s="30"/>
      <c r="G24" s="7"/>
      <c r="H24" s="29" t="str">
        <f t="shared" si="1"/>
        <v>NULL</v>
      </c>
      <c r="K24" s="53" t="str">
        <f>TeamDec[[#This Row],[FullName]]</f>
        <v/>
      </c>
      <c r="L24" s="51">
        <f>TeamDec[[#This Row],[Club]]</f>
        <v>0</v>
      </c>
      <c r="M24" s="52">
        <f>TeamDec[[#This Row],[Gender]]</f>
        <v>0</v>
      </c>
      <c r="N2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" s="53" t="str">
        <f>TeamDec[[#This Row],[FullName]]</f>
        <v/>
      </c>
      <c r="R24" s="51">
        <f>TeamDec[[#This Row],[Club]]</f>
        <v>0</v>
      </c>
      <c r="S24" s="52">
        <f>TeamDec[[#This Row],[Gender]]</f>
        <v>0</v>
      </c>
      <c r="T2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" s="53" t="str">
        <f>TeamDec[[#This Row],[FullName]]</f>
        <v/>
      </c>
      <c r="X24" s="51">
        <f>TeamDec[[#This Row],[Club]]</f>
        <v>0</v>
      </c>
      <c r="Y24" s="52">
        <f>TeamDec[[#This Row],[Gender]]</f>
        <v>0</v>
      </c>
      <c r="Z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" s="53" t="str">
        <f>TeamDec[[#This Row],[FullName]]</f>
        <v/>
      </c>
      <c r="AD24" s="51">
        <f>TeamDec[[#This Row],[Club]]</f>
        <v>0</v>
      </c>
      <c r="AE24" s="52">
        <f>TeamDec[[#This Row],[Gender]]</f>
        <v>0</v>
      </c>
      <c r="AF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" s="53" t="str">
        <f>TeamDec[[#This Row],[FullName]]</f>
        <v/>
      </c>
      <c r="AJ24" s="51">
        <f>TeamDec[[#This Row],[Club]]</f>
        <v>0</v>
      </c>
      <c r="AK24" s="52">
        <f>TeamDec[[#This Row],[Gender]]</f>
        <v>0</v>
      </c>
      <c r="AL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" s="53" t="str">
        <f>TeamDec[[#This Row],[FullName]]</f>
        <v/>
      </c>
      <c r="AP24" s="51">
        <f>TeamDec[[#This Row],[Club]]</f>
        <v>0</v>
      </c>
      <c r="AQ24" s="52">
        <f>TeamDec[[#This Row],[Gender]]</f>
        <v>0</v>
      </c>
      <c r="AR24" s="51" t="str">
        <f>TeamDec[[#This Row],[AG]]</f>
        <v>NULL</v>
      </c>
      <c r="AS24" s="35">
        <f t="shared" si="2"/>
        <v>0</v>
      </c>
      <c r="AT24" s="29">
        <f t="shared" si="3"/>
        <v>0</v>
      </c>
    </row>
    <row r="25" spans="1:46" x14ac:dyDescent="0.35">
      <c r="A25" s="5"/>
      <c r="B25" s="24"/>
      <c r="C25" s="6"/>
      <c r="D25" s="1" t="str">
        <f t="shared" si="0"/>
        <v/>
      </c>
      <c r="E25" s="1"/>
      <c r="F25" s="30"/>
      <c r="G25" s="7"/>
      <c r="H25" s="29" t="str">
        <f t="shared" si="1"/>
        <v>NULL</v>
      </c>
      <c r="K25" s="53" t="str">
        <f>TeamDec[[#This Row],[FullName]]</f>
        <v/>
      </c>
      <c r="L25" s="51">
        <f>TeamDec[[#This Row],[Club]]</f>
        <v>0</v>
      </c>
      <c r="M25" s="52">
        <f>TeamDec[[#This Row],[Gender]]</f>
        <v>0</v>
      </c>
      <c r="N2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" s="53" t="str">
        <f>TeamDec[[#This Row],[FullName]]</f>
        <v/>
      </c>
      <c r="R25" s="51">
        <f>TeamDec[[#This Row],[Club]]</f>
        <v>0</v>
      </c>
      <c r="S25" s="52">
        <f>TeamDec[[#This Row],[Gender]]</f>
        <v>0</v>
      </c>
      <c r="T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" s="53" t="str">
        <f>TeamDec[[#This Row],[FullName]]</f>
        <v/>
      </c>
      <c r="X25" s="51">
        <f>TeamDec[[#This Row],[Club]]</f>
        <v>0</v>
      </c>
      <c r="Y25" s="52">
        <f>TeamDec[[#This Row],[Gender]]</f>
        <v>0</v>
      </c>
      <c r="Z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" s="53" t="str">
        <f>TeamDec[[#This Row],[FullName]]</f>
        <v/>
      </c>
      <c r="AD25" s="51">
        <f>TeamDec[[#This Row],[Club]]</f>
        <v>0</v>
      </c>
      <c r="AE25" s="52">
        <f>TeamDec[[#This Row],[Gender]]</f>
        <v>0</v>
      </c>
      <c r="AF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" s="53" t="str">
        <f>TeamDec[[#This Row],[FullName]]</f>
        <v/>
      </c>
      <c r="AJ25" s="51">
        <f>TeamDec[[#This Row],[Club]]</f>
        <v>0</v>
      </c>
      <c r="AK25" s="52">
        <f>TeamDec[[#This Row],[Gender]]</f>
        <v>0</v>
      </c>
      <c r="AL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" s="53" t="str">
        <f>TeamDec[[#This Row],[FullName]]</f>
        <v/>
      </c>
      <c r="AP25" s="51">
        <f>TeamDec[[#This Row],[Club]]</f>
        <v>0</v>
      </c>
      <c r="AQ25" s="52">
        <f>TeamDec[[#This Row],[Gender]]</f>
        <v>0</v>
      </c>
      <c r="AR25" s="51" t="str">
        <f>TeamDec[[#This Row],[AG]]</f>
        <v>NULL</v>
      </c>
      <c r="AS25" s="35">
        <f t="shared" si="2"/>
        <v>0</v>
      </c>
      <c r="AT25" s="29">
        <f t="shared" si="3"/>
        <v>0</v>
      </c>
    </row>
    <row r="26" spans="1:46" x14ac:dyDescent="0.35">
      <c r="A26" s="5"/>
      <c r="B26" s="24"/>
      <c r="C26" s="6"/>
      <c r="D26" s="1" t="str">
        <f t="shared" si="0"/>
        <v/>
      </c>
      <c r="E26" s="1"/>
      <c r="F26" s="30"/>
      <c r="G26" s="7"/>
      <c r="H26" s="29" t="str">
        <f t="shared" si="1"/>
        <v>NULL</v>
      </c>
      <c r="K26" s="53" t="str">
        <f>TeamDec[[#This Row],[FullName]]</f>
        <v/>
      </c>
      <c r="L26" s="51">
        <f>TeamDec[[#This Row],[Club]]</f>
        <v>0</v>
      </c>
      <c r="M26" s="52">
        <f>TeamDec[[#This Row],[Gender]]</f>
        <v>0</v>
      </c>
      <c r="N2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" s="53" t="str">
        <f>TeamDec[[#This Row],[FullName]]</f>
        <v/>
      </c>
      <c r="R26" s="51">
        <f>TeamDec[[#This Row],[Club]]</f>
        <v>0</v>
      </c>
      <c r="S26" s="52">
        <f>TeamDec[[#This Row],[Gender]]</f>
        <v>0</v>
      </c>
      <c r="T2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" s="53" t="str">
        <f>TeamDec[[#This Row],[FullName]]</f>
        <v/>
      </c>
      <c r="X26" s="51">
        <f>TeamDec[[#This Row],[Club]]</f>
        <v>0</v>
      </c>
      <c r="Y26" s="52">
        <f>TeamDec[[#This Row],[Gender]]</f>
        <v>0</v>
      </c>
      <c r="Z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" s="53" t="str">
        <f>TeamDec[[#This Row],[FullName]]</f>
        <v/>
      </c>
      <c r="AD26" s="51">
        <f>TeamDec[[#This Row],[Club]]</f>
        <v>0</v>
      </c>
      <c r="AE26" s="52">
        <f>TeamDec[[#This Row],[Gender]]</f>
        <v>0</v>
      </c>
      <c r="AF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" s="53" t="str">
        <f>TeamDec[[#This Row],[FullName]]</f>
        <v/>
      </c>
      <c r="AJ26" s="51">
        <f>TeamDec[[#This Row],[Club]]</f>
        <v>0</v>
      </c>
      <c r="AK26" s="52">
        <f>TeamDec[[#This Row],[Gender]]</f>
        <v>0</v>
      </c>
      <c r="AL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" s="53" t="str">
        <f>TeamDec[[#This Row],[FullName]]</f>
        <v/>
      </c>
      <c r="AP26" s="51">
        <f>TeamDec[[#This Row],[Club]]</f>
        <v>0</v>
      </c>
      <c r="AQ26" s="52">
        <f>TeamDec[[#This Row],[Gender]]</f>
        <v>0</v>
      </c>
      <c r="AR26" s="51" t="str">
        <f>TeamDec[[#This Row],[AG]]</f>
        <v>NULL</v>
      </c>
      <c r="AS26" s="35">
        <f t="shared" si="2"/>
        <v>0</v>
      </c>
      <c r="AT26" s="29">
        <f t="shared" si="3"/>
        <v>0</v>
      </c>
    </row>
    <row r="27" spans="1:46" x14ac:dyDescent="0.35">
      <c r="A27" s="5"/>
      <c r="B27" s="24"/>
      <c r="C27" s="6"/>
      <c r="D27" s="1" t="str">
        <f t="shared" si="0"/>
        <v/>
      </c>
      <c r="E27" s="1"/>
      <c r="F27" s="30"/>
      <c r="G27" s="7"/>
      <c r="H27" s="29" t="str">
        <f t="shared" si="1"/>
        <v>NULL</v>
      </c>
      <c r="K27" s="53" t="str">
        <f>TeamDec[[#This Row],[FullName]]</f>
        <v/>
      </c>
      <c r="L27" s="51">
        <f>TeamDec[[#This Row],[Club]]</f>
        <v>0</v>
      </c>
      <c r="M27" s="52">
        <f>TeamDec[[#This Row],[Gender]]</f>
        <v>0</v>
      </c>
      <c r="N2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" s="53" t="str">
        <f>TeamDec[[#This Row],[FullName]]</f>
        <v/>
      </c>
      <c r="R27" s="51">
        <f>TeamDec[[#This Row],[Club]]</f>
        <v>0</v>
      </c>
      <c r="S27" s="52">
        <f>TeamDec[[#This Row],[Gender]]</f>
        <v>0</v>
      </c>
      <c r="T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" s="53" t="str">
        <f>TeamDec[[#This Row],[FullName]]</f>
        <v/>
      </c>
      <c r="X27" s="51">
        <f>TeamDec[[#This Row],[Club]]</f>
        <v>0</v>
      </c>
      <c r="Y27" s="52">
        <f>TeamDec[[#This Row],[Gender]]</f>
        <v>0</v>
      </c>
      <c r="Z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" s="53" t="str">
        <f>TeamDec[[#This Row],[FullName]]</f>
        <v/>
      </c>
      <c r="AD27" s="51">
        <f>TeamDec[[#This Row],[Club]]</f>
        <v>0</v>
      </c>
      <c r="AE27" s="52">
        <f>TeamDec[[#This Row],[Gender]]</f>
        <v>0</v>
      </c>
      <c r="AF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" s="53" t="str">
        <f>TeamDec[[#This Row],[FullName]]</f>
        <v/>
      </c>
      <c r="AJ27" s="51">
        <f>TeamDec[[#This Row],[Club]]</f>
        <v>0</v>
      </c>
      <c r="AK27" s="52">
        <f>TeamDec[[#This Row],[Gender]]</f>
        <v>0</v>
      </c>
      <c r="AL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" s="53" t="str">
        <f>TeamDec[[#This Row],[FullName]]</f>
        <v/>
      </c>
      <c r="AP27" s="51">
        <f>TeamDec[[#This Row],[Club]]</f>
        <v>0</v>
      </c>
      <c r="AQ27" s="52">
        <f>TeamDec[[#This Row],[Gender]]</f>
        <v>0</v>
      </c>
      <c r="AR27" s="51" t="str">
        <f>TeamDec[[#This Row],[AG]]</f>
        <v>NULL</v>
      </c>
      <c r="AS27" s="35">
        <f t="shared" si="2"/>
        <v>0</v>
      </c>
      <c r="AT27" s="29">
        <f t="shared" si="3"/>
        <v>0</v>
      </c>
    </row>
    <row r="28" spans="1:46" x14ac:dyDescent="0.35">
      <c r="A28" s="5"/>
      <c r="B28" s="24"/>
      <c r="C28" s="6"/>
      <c r="D28" s="1" t="str">
        <f t="shared" si="0"/>
        <v/>
      </c>
      <c r="E28" s="1"/>
      <c r="F28" s="30"/>
      <c r="G28" s="7"/>
      <c r="H28" s="29" t="str">
        <f t="shared" si="1"/>
        <v>NULL</v>
      </c>
      <c r="K28" s="53" t="str">
        <f>TeamDec[[#This Row],[FullName]]</f>
        <v/>
      </c>
      <c r="L28" s="51">
        <f>TeamDec[[#This Row],[Club]]</f>
        <v>0</v>
      </c>
      <c r="M28" s="52">
        <f>TeamDec[[#This Row],[Gender]]</f>
        <v>0</v>
      </c>
      <c r="N2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" s="53" t="str">
        <f>TeamDec[[#This Row],[FullName]]</f>
        <v/>
      </c>
      <c r="R28" s="51">
        <f>TeamDec[[#This Row],[Club]]</f>
        <v>0</v>
      </c>
      <c r="S28" s="52">
        <f>TeamDec[[#This Row],[Gender]]</f>
        <v>0</v>
      </c>
      <c r="T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" s="53" t="str">
        <f>TeamDec[[#This Row],[FullName]]</f>
        <v/>
      </c>
      <c r="X28" s="51">
        <f>TeamDec[[#This Row],[Club]]</f>
        <v>0</v>
      </c>
      <c r="Y28" s="52">
        <f>TeamDec[[#This Row],[Gender]]</f>
        <v>0</v>
      </c>
      <c r="Z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" s="53" t="str">
        <f>TeamDec[[#This Row],[FullName]]</f>
        <v/>
      </c>
      <c r="AD28" s="51">
        <f>TeamDec[[#This Row],[Club]]</f>
        <v>0</v>
      </c>
      <c r="AE28" s="52">
        <f>TeamDec[[#This Row],[Gender]]</f>
        <v>0</v>
      </c>
      <c r="AF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" s="53" t="str">
        <f>TeamDec[[#This Row],[FullName]]</f>
        <v/>
      </c>
      <c r="AJ28" s="51">
        <f>TeamDec[[#This Row],[Club]]</f>
        <v>0</v>
      </c>
      <c r="AK28" s="52">
        <f>TeamDec[[#This Row],[Gender]]</f>
        <v>0</v>
      </c>
      <c r="AL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" s="53" t="str">
        <f>TeamDec[[#This Row],[FullName]]</f>
        <v/>
      </c>
      <c r="AP28" s="51">
        <f>TeamDec[[#This Row],[Club]]</f>
        <v>0</v>
      </c>
      <c r="AQ28" s="52">
        <f>TeamDec[[#This Row],[Gender]]</f>
        <v>0</v>
      </c>
      <c r="AR28" s="51" t="str">
        <f>TeamDec[[#This Row],[AG]]</f>
        <v>NULL</v>
      </c>
      <c r="AS28" s="35">
        <f t="shared" si="2"/>
        <v>0</v>
      </c>
      <c r="AT28" s="29">
        <f t="shared" si="3"/>
        <v>0</v>
      </c>
    </row>
    <row r="29" spans="1:46" x14ac:dyDescent="0.35">
      <c r="A29" s="5"/>
      <c r="B29" s="27"/>
      <c r="C29" s="27"/>
      <c r="D29" s="1" t="str">
        <f t="shared" si="0"/>
        <v/>
      </c>
      <c r="E29" s="1"/>
      <c r="F29" s="30"/>
      <c r="G29" s="7"/>
      <c r="H29" s="29" t="str">
        <f t="shared" si="1"/>
        <v>NULL</v>
      </c>
      <c r="K29" s="53" t="str">
        <f>TeamDec[[#This Row],[FullName]]</f>
        <v/>
      </c>
      <c r="L29" s="51">
        <f>TeamDec[[#This Row],[Club]]</f>
        <v>0</v>
      </c>
      <c r="M29" s="52">
        <f>TeamDec[[#This Row],[Gender]]</f>
        <v>0</v>
      </c>
      <c r="N2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" s="53" t="str">
        <f>TeamDec[[#This Row],[FullName]]</f>
        <v/>
      </c>
      <c r="R29" s="51">
        <f>TeamDec[[#This Row],[Club]]</f>
        <v>0</v>
      </c>
      <c r="S29" s="52">
        <f>TeamDec[[#This Row],[Gender]]</f>
        <v>0</v>
      </c>
      <c r="T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" s="53" t="str">
        <f>TeamDec[[#This Row],[FullName]]</f>
        <v/>
      </c>
      <c r="X29" s="51">
        <f>TeamDec[[#This Row],[Club]]</f>
        <v>0</v>
      </c>
      <c r="Y29" s="52">
        <f>TeamDec[[#This Row],[Gender]]</f>
        <v>0</v>
      </c>
      <c r="Z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" s="53" t="str">
        <f>TeamDec[[#This Row],[FullName]]</f>
        <v/>
      </c>
      <c r="AD29" s="51">
        <f>TeamDec[[#This Row],[Club]]</f>
        <v>0</v>
      </c>
      <c r="AE29" s="52">
        <f>TeamDec[[#This Row],[Gender]]</f>
        <v>0</v>
      </c>
      <c r="AF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" s="53" t="str">
        <f>TeamDec[[#This Row],[FullName]]</f>
        <v/>
      </c>
      <c r="AJ29" s="51">
        <f>TeamDec[[#This Row],[Club]]</f>
        <v>0</v>
      </c>
      <c r="AK29" s="52">
        <f>TeamDec[[#This Row],[Gender]]</f>
        <v>0</v>
      </c>
      <c r="AL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" s="53" t="str">
        <f>TeamDec[[#This Row],[FullName]]</f>
        <v/>
      </c>
      <c r="AP29" s="51">
        <f>TeamDec[[#This Row],[Club]]</f>
        <v>0</v>
      </c>
      <c r="AQ29" s="52">
        <f>TeamDec[[#This Row],[Gender]]</f>
        <v>0</v>
      </c>
      <c r="AR29" s="51" t="str">
        <f>TeamDec[[#This Row],[AG]]</f>
        <v>NULL</v>
      </c>
      <c r="AS29" s="35">
        <f t="shared" si="2"/>
        <v>0</v>
      </c>
      <c r="AT29" s="29">
        <f t="shared" si="3"/>
        <v>0</v>
      </c>
    </row>
    <row r="30" spans="1:46" x14ac:dyDescent="0.35">
      <c r="A30" s="5"/>
      <c r="B30" s="27" t="s">
        <v>157</v>
      </c>
      <c r="C30" s="27" t="s">
        <v>152</v>
      </c>
      <c r="D30" s="1" t="str">
        <f t="shared" si="0"/>
        <v>Samuel May</v>
      </c>
      <c r="E30" s="1" t="s">
        <v>5</v>
      </c>
      <c r="F30" s="30" t="s">
        <v>16</v>
      </c>
      <c r="G30" s="7">
        <v>7</v>
      </c>
      <c r="H30" s="29" t="str">
        <f t="shared" si="1"/>
        <v>U13</v>
      </c>
      <c r="K30" s="53" t="str">
        <f>TeamDec[[#This Row],[FullName]]</f>
        <v>Samuel May</v>
      </c>
      <c r="L30" s="51" t="str">
        <f>TeamDec[[#This Row],[Club]]</f>
        <v>Halstead R R</v>
      </c>
      <c r="M30" s="52" t="str">
        <f>TeamDec[[#This Row],[Gender]]</f>
        <v>M</v>
      </c>
      <c r="N3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" s="53" t="str">
        <f>TeamDec[[#This Row],[FullName]]</f>
        <v>Samuel May</v>
      </c>
      <c r="R30" s="51" t="str">
        <f>TeamDec[[#This Row],[Club]]</f>
        <v>Halstead R R</v>
      </c>
      <c r="S30" s="52" t="str">
        <f>TeamDec[[#This Row],[Gender]]</f>
        <v>M</v>
      </c>
      <c r="T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" s="53" t="str">
        <f>TeamDec[[#This Row],[FullName]]</f>
        <v>Samuel May</v>
      </c>
      <c r="X30" s="51" t="str">
        <f>TeamDec[[#This Row],[Club]]</f>
        <v>Halstead R R</v>
      </c>
      <c r="Y30" s="52" t="str">
        <f>TeamDec[[#This Row],[Gender]]</f>
        <v>M</v>
      </c>
      <c r="Z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" s="53" t="str">
        <f>TeamDec[[#This Row],[FullName]]</f>
        <v>Samuel May</v>
      </c>
      <c r="AD30" s="51" t="str">
        <f>TeamDec[[#This Row],[Club]]</f>
        <v>Halstead R R</v>
      </c>
      <c r="AE30" s="52" t="str">
        <f>TeamDec[[#This Row],[Gender]]</f>
        <v>M</v>
      </c>
      <c r="AF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" s="53" t="str">
        <f>TeamDec[[#This Row],[FullName]]</f>
        <v>Samuel May</v>
      </c>
      <c r="AJ30" s="51" t="str">
        <f>TeamDec[[#This Row],[Club]]</f>
        <v>Halstead R R</v>
      </c>
      <c r="AK30" s="52" t="str">
        <f>TeamDec[[#This Row],[Gender]]</f>
        <v>M</v>
      </c>
      <c r="AL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" s="53" t="str">
        <f>TeamDec[[#This Row],[FullName]]</f>
        <v>Samuel May</v>
      </c>
      <c r="AP30" s="51" t="str">
        <f>TeamDec[[#This Row],[Club]]</f>
        <v>Halstead R R</v>
      </c>
      <c r="AQ30" s="52" t="str">
        <f>TeamDec[[#This Row],[Gender]]</f>
        <v>M</v>
      </c>
      <c r="AR30" s="51" t="str">
        <f>TeamDec[[#This Row],[AG]]</f>
        <v>U13</v>
      </c>
      <c r="AS30" s="35">
        <f t="shared" si="2"/>
        <v>0</v>
      </c>
      <c r="AT30" s="29">
        <f t="shared" si="3"/>
        <v>0</v>
      </c>
    </row>
    <row r="31" spans="1:46" x14ac:dyDescent="0.35">
      <c r="A31" s="5"/>
      <c r="B31" s="27" t="s">
        <v>158</v>
      </c>
      <c r="C31" s="27" t="s">
        <v>159</v>
      </c>
      <c r="D31" s="1" t="str">
        <f t="shared" si="0"/>
        <v>Toby Metson</v>
      </c>
      <c r="E31" s="1"/>
      <c r="F31" s="30" t="s">
        <v>16</v>
      </c>
      <c r="G31" s="7">
        <v>8</v>
      </c>
      <c r="H31" s="29" t="str">
        <f t="shared" si="1"/>
        <v>U13</v>
      </c>
      <c r="K31" s="53" t="str">
        <f>TeamDec[[#This Row],[FullName]]</f>
        <v>Toby Metson</v>
      </c>
      <c r="L31" s="51">
        <f>TeamDec[[#This Row],[Club]]</f>
        <v>0</v>
      </c>
      <c r="M31" s="52" t="str">
        <f>TeamDec[[#This Row],[Gender]]</f>
        <v>M</v>
      </c>
      <c r="N31" s="35">
        <f>IF(TeamDec[[#This Row],[Gender]]="M",
    IFERROR(VLOOKUP(TeamDec[[#This Row],[FullName]], tblRace1B[[Name]:[Posn]], 2, FALSE), ""),
    IFERROR(VLOOKUP(TeamDec[[#This Row],[FullName]], tblRace1G[[Name]:[Posn]], 2, FALSE), ""))</f>
        <v>32</v>
      </c>
      <c r="O31" s="29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31" s="53" t="str">
        <f>TeamDec[[#This Row],[FullName]]</f>
        <v>Toby Metson</v>
      </c>
      <c r="R31" s="51">
        <f>TeamDec[[#This Row],[Club]]</f>
        <v>0</v>
      </c>
      <c r="S31" s="52" t="str">
        <f>TeamDec[[#This Row],[Gender]]</f>
        <v>M</v>
      </c>
      <c r="T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" s="53" t="str">
        <f>TeamDec[[#This Row],[FullName]]</f>
        <v>Toby Metson</v>
      </c>
      <c r="X31" s="51">
        <f>TeamDec[[#This Row],[Club]]</f>
        <v>0</v>
      </c>
      <c r="Y31" s="52" t="str">
        <f>TeamDec[[#This Row],[Gender]]</f>
        <v>M</v>
      </c>
      <c r="Z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" s="53" t="str">
        <f>TeamDec[[#This Row],[FullName]]</f>
        <v>Toby Metson</v>
      </c>
      <c r="AD31" s="51">
        <f>TeamDec[[#This Row],[Club]]</f>
        <v>0</v>
      </c>
      <c r="AE31" s="52" t="str">
        <f>TeamDec[[#This Row],[Gender]]</f>
        <v>M</v>
      </c>
      <c r="AF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" s="53" t="str">
        <f>TeamDec[[#This Row],[FullName]]</f>
        <v>Toby Metson</v>
      </c>
      <c r="AJ31" s="51">
        <f>TeamDec[[#This Row],[Club]]</f>
        <v>0</v>
      </c>
      <c r="AK31" s="52" t="str">
        <f>TeamDec[[#This Row],[Gender]]</f>
        <v>M</v>
      </c>
      <c r="AL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" s="53" t="str">
        <f>TeamDec[[#This Row],[FullName]]</f>
        <v>Toby Metson</v>
      </c>
      <c r="AP31" s="51">
        <f>TeamDec[[#This Row],[Club]]</f>
        <v>0</v>
      </c>
      <c r="AQ31" s="52" t="str">
        <f>TeamDec[[#This Row],[Gender]]</f>
        <v>M</v>
      </c>
      <c r="AR31" s="51" t="str">
        <f>TeamDec[[#This Row],[AG]]</f>
        <v>U13</v>
      </c>
      <c r="AS31" s="35">
        <f t="shared" si="2"/>
        <v>1</v>
      </c>
      <c r="AT31" s="29">
        <f t="shared" si="3"/>
        <v>13</v>
      </c>
    </row>
    <row r="32" spans="1:46" x14ac:dyDescent="0.35">
      <c r="A32" s="5"/>
      <c r="B32" s="27"/>
      <c r="C32" s="27"/>
      <c r="D32" s="1" t="str">
        <f t="shared" si="0"/>
        <v/>
      </c>
      <c r="E32" s="1"/>
      <c r="F32" s="30"/>
      <c r="G32" s="7"/>
      <c r="H32" s="29" t="str">
        <f t="shared" si="1"/>
        <v>NULL</v>
      </c>
      <c r="K32" s="53" t="str">
        <f>TeamDec[[#This Row],[FullName]]</f>
        <v/>
      </c>
      <c r="L32" s="51">
        <f>TeamDec[[#This Row],[Club]]</f>
        <v>0</v>
      </c>
      <c r="M32" s="52">
        <f>TeamDec[[#This Row],[Gender]]</f>
        <v>0</v>
      </c>
      <c r="N3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" s="53" t="str">
        <f>TeamDec[[#This Row],[FullName]]</f>
        <v/>
      </c>
      <c r="R32" s="51">
        <f>TeamDec[[#This Row],[Club]]</f>
        <v>0</v>
      </c>
      <c r="S32" s="52">
        <f>TeamDec[[#This Row],[Gender]]</f>
        <v>0</v>
      </c>
      <c r="T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" s="53" t="str">
        <f>TeamDec[[#This Row],[FullName]]</f>
        <v/>
      </c>
      <c r="X32" s="51">
        <f>TeamDec[[#This Row],[Club]]</f>
        <v>0</v>
      </c>
      <c r="Y32" s="52">
        <f>TeamDec[[#This Row],[Gender]]</f>
        <v>0</v>
      </c>
      <c r="Z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" s="53" t="str">
        <f>TeamDec[[#This Row],[FullName]]</f>
        <v/>
      </c>
      <c r="AD32" s="51">
        <f>TeamDec[[#This Row],[Club]]</f>
        <v>0</v>
      </c>
      <c r="AE32" s="52">
        <f>TeamDec[[#This Row],[Gender]]</f>
        <v>0</v>
      </c>
      <c r="AF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" s="53" t="str">
        <f>TeamDec[[#This Row],[FullName]]</f>
        <v/>
      </c>
      <c r="AJ32" s="51">
        <f>TeamDec[[#This Row],[Club]]</f>
        <v>0</v>
      </c>
      <c r="AK32" s="52">
        <f>TeamDec[[#This Row],[Gender]]</f>
        <v>0</v>
      </c>
      <c r="AL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" s="53" t="str">
        <f>TeamDec[[#This Row],[FullName]]</f>
        <v/>
      </c>
      <c r="AP32" s="51">
        <f>TeamDec[[#This Row],[Club]]</f>
        <v>0</v>
      </c>
      <c r="AQ32" s="52">
        <f>TeamDec[[#This Row],[Gender]]</f>
        <v>0</v>
      </c>
      <c r="AR32" s="51" t="str">
        <f>TeamDec[[#This Row],[AG]]</f>
        <v>NULL</v>
      </c>
      <c r="AS32" s="35">
        <f t="shared" si="2"/>
        <v>0</v>
      </c>
      <c r="AT32" s="29">
        <f t="shared" si="3"/>
        <v>0</v>
      </c>
    </row>
    <row r="33" spans="1:46" x14ac:dyDescent="0.35">
      <c r="A33" s="5"/>
      <c r="B33" s="27" t="s">
        <v>162</v>
      </c>
      <c r="C33" s="27" t="s">
        <v>161</v>
      </c>
      <c r="D33" s="1" t="str">
        <f t="shared" si="0"/>
        <v>Jacob Root</v>
      </c>
      <c r="E33" s="1" t="s">
        <v>5</v>
      </c>
      <c r="F33" s="30" t="s">
        <v>16</v>
      </c>
      <c r="G33" s="7">
        <v>7</v>
      </c>
      <c r="H33" s="29" t="str">
        <f t="shared" si="1"/>
        <v>U13</v>
      </c>
      <c r="K33" s="53" t="str">
        <f>TeamDec[[#This Row],[FullName]]</f>
        <v>Jacob Root</v>
      </c>
      <c r="L33" s="51" t="str">
        <f>TeamDec[[#This Row],[Club]]</f>
        <v>Halstead R R</v>
      </c>
      <c r="M33" s="52" t="str">
        <f>TeamDec[[#This Row],[Gender]]</f>
        <v>M</v>
      </c>
      <c r="N3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" s="53" t="str">
        <f>TeamDec[[#This Row],[FullName]]</f>
        <v>Jacob Root</v>
      </c>
      <c r="R33" s="51" t="str">
        <f>TeamDec[[#This Row],[Club]]</f>
        <v>Halstead R R</v>
      </c>
      <c r="S33" s="52" t="str">
        <f>TeamDec[[#This Row],[Gender]]</f>
        <v>M</v>
      </c>
      <c r="T3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" s="53" t="str">
        <f>TeamDec[[#This Row],[FullName]]</f>
        <v>Jacob Root</v>
      </c>
      <c r="X33" s="51" t="str">
        <f>TeamDec[[#This Row],[Club]]</f>
        <v>Halstead R R</v>
      </c>
      <c r="Y33" s="52" t="str">
        <f>TeamDec[[#This Row],[Gender]]</f>
        <v>M</v>
      </c>
      <c r="Z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" s="53" t="str">
        <f>TeamDec[[#This Row],[FullName]]</f>
        <v>Jacob Root</v>
      </c>
      <c r="AD33" s="51" t="str">
        <f>TeamDec[[#This Row],[Club]]</f>
        <v>Halstead R R</v>
      </c>
      <c r="AE33" s="52" t="str">
        <f>TeamDec[[#This Row],[Gender]]</f>
        <v>M</v>
      </c>
      <c r="AF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" s="53" t="str">
        <f>TeamDec[[#This Row],[FullName]]</f>
        <v>Jacob Root</v>
      </c>
      <c r="AJ33" s="51" t="str">
        <f>TeamDec[[#This Row],[Club]]</f>
        <v>Halstead R R</v>
      </c>
      <c r="AK33" s="52" t="str">
        <f>TeamDec[[#This Row],[Gender]]</f>
        <v>M</v>
      </c>
      <c r="AL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" s="53" t="str">
        <f>TeamDec[[#This Row],[FullName]]</f>
        <v>Jacob Root</v>
      </c>
      <c r="AP33" s="51" t="str">
        <f>TeamDec[[#This Row],[Club]]</f>
        <v>Halstead R R</v>
      </c>
      <c r="AQ33" s="52" t="str">
        <f>TeamDec[[#This Row],[Gender]]</f>
        <v>M</v>
      </c>
      <c r="AR33" s="51" t="str">
        <f>TeamDec[[#This Row],[AG]]</f>
        <v>U13</v>
      </c>
      <c r="AS33" s="35">
        <f t="shared" si="2"/>
        <v>0</v>
      </c>
      <c r="AT33" s="29">
        <f t="shared" si="3"/>
        <v>0</v>
      </c>
    </row>
    <row r="34" spans="1:46" x14ac:dyDescent="0.35">
      <c r="A34" s="5"/>
      <c r="B34" s="27" t="s">
        <v>163</v>
      </c>
      <c r="C34" s="27" t="s">
        <v>164</v>
      </c>
      <c r="D34" s="1" t="str">
        <f t="shared" si="0"/>
        <v>Evelyn Roulson</v>
      </c>
      <c r="E34" s="1" t="s">
        <v>5</v>
      </c>
      <c r="F34" s="30" t="s">
        <v>17</v>
      </c>
      <c r="G34" s="7">
        <v>6</v>
      </c>
      <c r="H34" s="29" t="str">
        <f t="shared" si="1"/>
        <v>U11</v>
      </c>
      <c r="K34" s="53" t="str">
        <f>TeamDec[[#This Row],[FullName]]</f>
        <v>Evelyn Roulson</v>
      </c>
      <c r="L34" s="51" t="str">
        <f>TeamDec[[#This Row],[Club]]</f>
        <v>Halstead R R</v>
      </c>
      <c r="M34" s="52" t="str">
        <f>TeamDec[[#This Row],[Gender]]</f>
        <v>F</v>
      </c>
      <c r="N34" s="35">
        <f>IF(TeamDec[[#This Row],[Gender]]="M",
    IFERROR(VLOOKUP(TeamDec[[#This Row],[FullName]], tblRace1B[[Name]:[Posn]], 2, FALSE), ""),
    IFERROR(VLOOKUP(TeamDec[[#This Row],[FullName]], tblRace1G[[Name]:[Posn]], 2, FALSE), ""))</f>
        <v>32</v>
      </c>
      <c r="O34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34" s="53" t="str">
        <f>TeamDec[[#This Row],[FullName]]</f>
        <v>Evelyn Roulson</v>
      </c>
      <c r="R34" s="51" t="str">
        <f>TeamDec[[#This Row],[Club]]</f>
        <v>Halstead R R</v>
      </c>
      <c r="S34" s="52" t="str">
        <f>TeamDec[[#This Row],[Gender]]</f>
        <v>F</v>
      </c>
      <c r="T34" s="35">
        <f>IF(TeamDec[[#This Row],[Gender]]="M",
    IFERROR(VLOOKUP(TeamDec[[#This Row],[FullName]], tblRace2B[[Name]:[Posn]], 2, FALSE), ""),
    IFERROR(VLOOKUP(TeamDec[[#This Row],[FullName]], tblRace2G[[Name]:[Posn]], 2, FALSE), ""))</f>
        <v>39</v>
      </c>
      <c r="U34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34" s="53" t="str">
        <f>TeamDec[[#This Row],[FullName]]</f>
        <v>Evelyn Roulson</v>
      </c>
      <c r="X34" s="51" t="str">
        <f>TeamDec[[#This Row],[Club]]</f>
        <v>Halstead R R</v>
      </c>
      <c r="Y34" s="52" t="str">
        <f>TeamDec[[#This Row],[Gender]]</f>
        <v>F</v>
      </c>
      <c r="Z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" s="53" t="str">
        <f>TeamDec[[#This Row],[FullName]]</f>
        <v>Evelyn Roulson</v>
      </c>
      <c r="AD34" s="51" t="str">
        <f>TeamDec[[#This Row],[Club]]</f>
        <v>Halstead R R</v>
      </c>
      <c r="AE34" s="52" t="str">
        <f>TeamDec[[#This Row],[Gender]]</f>
        <v>F</v>
      </c>
      <c r="AF34" s="35">
        <f>IF(TeamDec[[#This Row],[Gender]]="M",
    IFERROR(VLOOKUP(TeamDec[[#This Row],[FullName]], tblRace4B[[Name]:[Posn]], 2, FALSE), ""),
    IFERROR(VLOOKUP(TeamDec[[#This Row],[FullName]], tblRace4G[[Name]:[Posn]], 2, FALSE), ""))</f>
        <v>45</v>
      </c>
      <c r="AG34" s="29">
        <f>IF(TeamDec[[#This Row],[Gender]]="M",
    IFERROR(VLOOKUP(TeamDec[[#This Row],[FullName]], tblRace4B[[Name]:[Points]], 5, FALSE), ""),
    IFERROR(VLOOKUP(TeamDec[[#This Row],[FullName]], tblRace4G[[Name]:[Points]], 5, FALSE), ""))</f>
        <v>14</v>
      </c>
      <c r="AI34" s="53" t="str">
        <f>TeamDec[[#This Row],[FullName]]</f>
        <v>Evelyn Roulson</v>
      </c>
      <c r="AJ34" s="51" t="str">
        <f>TeamDec[[#This Row],[Club]]</f>
        <v>Halstead R R</v>
      </c>
      <c r="AK34" s="52" t="str">
        <f>TeamDec[[#This Row],[Gender]]</f>
        <v>F</v>
      </c>
      <c r="AL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" s="53" t="str">
        <f>TeamDec[[#This Row],[FullName]]</f>
        <v>Evelyn Roulson</v>
      </c>
      <c r="AP34" s="51" t="str">
        <f>TeamDec[[#This Row],[Club]]</f>
        <v>Halstead R R</v>
      </c>
      <c r="AQ34" s="52" t="str">
        <f>TeamDec[[#This Row],[Gender]]</f>
        <v>F</v>
      </c>
      <c r="AR34" s="51" t="str">
        <f>TeamDec[[#This Row],[AG]]</f>
        <v>U11</v>
      </c>
      <c r="AS34" s="35">
        <f t="shared" si="2"/>
        <v>3</v>
      </c>
      <c r="AT34" s="29">
        <f t="shared" si="3"/>
        <v>32</v>
      </c>
    </row>
    <row r="35" spans="1:46" x14ac:dyDescent="0.35">
      <c r="A35" s="5"/>
      <c r="B35" s="24" t="s">
        <v>165</v>
      </c>
      <c r="C35" s="6" t="s">
        <v>164</v>
      </c>
      <c r="D35" s="1" t="str">
        <f t="shared" si="0"/>
        <v>Lois Roulson</v>
      </c>
      <c r="E35" s="1" t="s">
        <v>5</v>
      </c>
      <c r="F35" s="30" t="s">
        <v>17</v>
      </c>
      <c r="G35" s="7">
        <v>3</v>
      </c>
      <c r="H35" s="29" t="str">
        <f t="shared" si="1"/>
        <v>U11</v>
      </c>
      <c r="K35" s="53" t="str">
        <f>TeamDec[[#This Row],[FullName]]</f>
        <v>Lois Roulson</v>
      </c>
      <c r="L35" s="51" t="str">
        <f>TeamDec[[#This Row],[Club]]</f>
        <v>Halstead R R</v>
      </c>
      <c r="M35" s="52" t="str">
        <f>TeamDec[[#This Row],[Gender]]</f>
        <v>F</v>
      </c>
      <c r="N35" s="35">
        <f>IF(TeamDec[[#This Row],[Gender]]="M",
    IFERROR(VLOOKUP(TeamDec[[#This Row],[FullName]], tblRace1B[[Name]:[Posn]], 2, FALSE), ""),
    IFERROR(VLOOKUP(TeamDec[[#This Row],[FullName]], tblRace1G[[Name]:[Posn]], 2, FALSE), ""))</f>
        <v>39</v>
      </c>
      <c r="O35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35" s="53" t="str">
        <f>TeamDec[[#This Row],[FullName]]</f>
        <v>Lois Roulson</v>
      </c>
      <c r="R35" s="51" t="str">
        <f>TeamDec[[#This Row],[Club]]</f>
        <v>Halstead R R</v>
      </c>
      <c r="S35" s="52" t="str">
        <f>TeamDec[[#This Row],[Gender]]</f>
        <v>F</v>
      </c>
      <c r="T35" s="35">
        <f>IF(TeamDec[[#This Row],[Gender]]="M",
    IFERROR(VLOOKUP(TeamDec[[#This Row],[FullName]], tblRace2B[[Name]:[Posn]], 2, FALSE), ""),
    IFERROR(VLOOKUP(TeamDec[[#This Row],[FullName]], tblRace2G[[Name]:[Posn]], 2, FALSE), ""))</f>
        <v>40</v>
      </c>
      <c r="U35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35" s="53" t="str">
        <f>TeamDec[[#This Row],[FullName]]</f>
        <v>Lois Roulson</v>
      </c>
      <c r="X35" s="51" t="str">
        <f>TeamDec[[#This Row],[Club]]</f>
        <v>Halstead R R</v>
      </c>
      <c r="Y35" s="52" t="str">
        <f>TeamDec[[#This Row],[Gender]]</f>
        <v>F</v>
      </c>
      <c r="Z35" s="35">
        <f>IF(TeamDec[[#This Row],[Gender]]="M",
    IFERROR(VLOOKUP(TeamDec[[#This Row],[FullName]], tblRace3B[[Name]:[Posn]], 2, FALSE), ""),
    IFERROR(VLOOKUP(TeamDec[[#This Row],[FullName]], tblRace3G[[Name]:[Posn]], 2, FALSE), ""))</f>
        <v>43</v>
      </c>
      <c r="AA35" s="29">
        <f>IF(TeamDec[[#This Row],[Gender]]="M",
    IFERROR(VLOOKUP(TeamDec[[#This Row],[FullName]], tblRace3B[[Name]:[Points]], 5, FALSE), ""),
    IFERROR(VLOOKUP(TeamDec[[#This Row],[FullName]], tblRace3G[[Name]:[Points]], 5, FALSE), ""))</f>
        <v>15</v>
      </c>
      <c r="AC35" s="53" t="str">
        <f>TeamDec[[#This Row],[FullName]]</f>
        <v>Lois Roulson</v>
      </c>
      <c r="AD35" s="51" t="str">
        <f>TeamDec[[#This Row],[Club]]</f>
        <v>Halstead R R</v>
      </c>
      <c r="AE35" s="52" t="str">
        <f>TeamDec[[#This Row],[Gender]]</f>
        <v>F</v>
      </c>
      <c r="AF35" s="35">
        <f>IF(TeamDec[[#This Row],[Gender]]="M",
    IFERROR(VLOOKUP(TeamDec[[#This Row],[FullName]], tblRace4B[[Name]:[Posn]], 2, FALSE), ""),
    IFERROR(VLOOKUP(TeamDec[[#This Row],[FullName]], tblRace4G[[Name]:[Posn]], 2, FALSE), ""))</f>
        <v>43</v>
      </c>
      <c r="AG35" s="29">
        <f>IF(TeamDec[[#This Row],[Gender]]="M",
    IFERROR(VLOOKUP(TeamDec[[#This Row],[FullName]], tblRace4B[[Name]:[Points]], 5, FALSE), ""),
    IFERROR(VLOOKUP(TeamDec[[#This Row],[FullName]], tblRace4G[[Name]:[Points]], 5, FALSE), ""))</f>
        <v>13</v>
      </c>
      <c r="AI35" s="53" t="str">
        <f>TeamDec[[#This Row],[FullName]]</f>
        <v>Lois Roulson</v>
      </c>
      <c r="AJ35" s="51" t="str">
        <f>TeamDec[[#This Row],[Club]]</f>
        <v>Halstead R R</v>
      </c>
      <c r="AK35" s="52" t="str">
        <f>TeamDec[[#This Row],[Gender]]</f>
        <v>F</v>
      </c>
      <c r="AL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" s="53" t="str">
        <f>TeamDec[[#This Row],[FullName]]</f>
        <v>Lois Roulson</v>
      </c>
      <c r="AP35" s="51" t="str">
        <f>TeamDec[[#This Row],[Club]]</f>
        <v>Halstead R R</v>
      </c>
      <c r="AQ35" s="52" t="str">
        <f>TeamDec[[#This Row],[Gender]]</f>
        <v>F</v>
      </c>
      <c r="AR35" s="51" t="str">
        <f>TeamDec[[#This Row],[AG]]</f>
        <v>U11</v>
      </c>
      <c r="AS35" s="35">
        <f t="shared" si="2"/>
        <v>4</v>
      </c>
      <c r="AT35" s="29">
        <f t="shared" si="3"/>
        <v>50</v>
      </c>
    </row>
    <row r="36" spans="1:46" x14ac:dyDescent="0.35">
      <c r="A36" s="5"/>
      <c r="B36" s="24" t="s">
        <v>166</v>
      </c>
      <c r="C36" s="6" t="s">
        <v>156</v>
      </c>
      <c r="D36" s="1" t="str">
        <f t="shared" si="0"/>
        <v>Robyn Smith</v>
      </c>
      <c r="E36" s="1" t="s">
        <v>5</v>
      </c>
      <c r="F36" s="30" t="s">
        <v>17</v>
      </c>
      <c r="G36" s="7">
        <v>10</v>
      </c>
      <c r="H36" s="29" t="str">
        <f t="shared" si="1"/>
        <v>U15</v>
      </c>
      <c r="K36" s="53" t="str">
        <f>TeamDec[[#This Row],[FullName]]</f>
        <v>Robyn Smith</v>
      </c>
      <c r="L36" s="51" t="str">
        <f>TeamDec[[#This Row],[Club]]</f>
        <v>Halstead R R</v>
      </c>
      <c r="M36" s="52" t="str">
        <f>TeamDec[[#This Row],[Gender]]</f>
        <v>F</v>
      </c>
      <c r="N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" s="53" t="str">
        <f>TeamDec[[#This Row],[FullName]]</f>
        <v>Robyn Smith</v>
      </c>
      <c r="R36" s="51" t="str">
        <f>TeamDec[[#This Row],[Club]]</f>
        <v>Halstead R R</v>
      </c>
      <c r="S36" s="52" t="str">
        <f>TeamDec[[#This Row],[Gender]]</f>
        <v>F</v>
      </c>
      <c r="T3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" s="53" t="str">
        <f>TeamDec[[#This Row],[FullName]]</f>
        <v>Robyn Smith</v>
      </c>
      <c r="X36" s="51" t="str">
        <f>TeamDec[[#This Row],[Club]]</f>
        <v>Halstead R R</v>
      </c>
      <c r="Y36" s="52" t="str">
        <f>TeamDec[[#This Row],[Gender]]</f>
        <v>F</v>
      </c>
      <c r="Z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" s="53" t="str">
        <f>TeamDec[[#This Row],[FullName]]</f>
        <v>Robyn Smith</v>
      </c>
      <c r="AD36" s="51" t="str">
        <f>TeamDec[[#This Row],[Club]]</f>
        <v>Halstead R R</v>
      </c>
      <c r="AE36" s="52" t="str">
        <f>TeamDec[[#This Row],[Gender]]</f>
        <v>F</v>
      </c>
      <c r="AF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" s="53" t="str">
        <f>TeamDec[[#This Row],[FullName]]</f>
        <v>Robyn Smith</v>
      </c>
      <c r="AJ36" s="51" t="str">
        <f>TeamDec[[#This Row],[Club]]</f>
        <v>Halstead R R</v>
      </c>
      <c r="AK36" s="52" t="str">
        <f>TeamDec[[#This Row],[Gender]]</f>
        <v>F</v>
      </c>
      <c r="AL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" s="53" t="str">
        <f>TeamDec[[#This Row],[FullName]]</f>
        <v>Robyn Smith</v>
      </c>
      <c r="AP36" s="51" t="str">
        <f>TeamDec[[#This Row],[Club]]</f>
        <v>Halstead R R</v>
      </c>
      <c r="AQ36" s="52" t="str">
        <f>TeamDec[[#This Row],[Gender]]</f>
        <v>F</v>
      </c>
      <c r="AR36" s="51" t="str">
        <f>TeamDec[[#This Row],[AG]]</f>
        <v>U15</v>
      </c>
      <c r="AS36" s="35">
        <f t="shared" si="2"/>
        <v>0</v>
      </c>
      <c r="AT36" s="29">
        <f t="shared" si="3"/>
        <v>0</v>
      </c>
    </row>
    <row r="37" spans="1:46" x14ac:dyDescent="0.35">
      <c r="A37" s="5"/>
      <c r="B37" s="24" t="s">
        <v>167</v>
      </c>
      <c r="C37" s="6" t="s">
        <v>156</v>
      </c>
      <c r="D37" s="1" t="str">
        <f t="shared" si="0"/>
        <v>Rosie Smith</v>
      </c>
      <c r="E37" s="1" t="s">
        <v>5</v>
      </c>
      <c r="F37" s="30" t="s">
        <v>17</v>
      </c>
      <c r="G37" s="7">
        <v>6</v>
      </c>
      <c r="H37" s="29" t="str">
        <f t="shared" si="1"/>
        <v>U11</v>
      </c>
      <c r="K37" s="53" t="str">
        <f>TeamDec[[#This Row],[FullName]]</f>
        <v>Rosie Smith</v>
      </c>
      <c r="L37" s="51" t="str">
        <f>TeamDec[[#This Row],[Club]]</f>
        <v>Halstead R R</v>
      </c>
      <c r="M37" s="52" t="str">
        <f>TeamDec[[#This Row],[Gender]]</f>
        <v>F</v>
      </c>
      <c r="N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" s="53" t="str">
        <f>TeamDec[[#This Row],[FullName]]</f>
        <v>Rosie Smith</v>
      </c>
      <c r="R37" s="51" t="str">
        <f>TeamDec[[#This Row],[Club]]</f>
        <v>Halstead R R</v>
      </c>
      <c r="S37" s="52" t="str">
        <f>TeamDec[[#This Row],[Gender]]</f>
        <v>F</v>
      </c>
      <c r="T3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" s="53" t="str">
        <f>TeamDec[[#This Row],[FullName]]</f>
        <v>Rosie Smith</v>
      </c>
      <c r="X37" s="51" t="str">
        <f>TeamDec[[#This Row],[Club]]</f>
        <v>Halstead R R</v>
      </c>
      <c r="Y37" s="52" t="str">
        <f>TeamDec[[#This Row],[Gender]]</f>
        <v>F</v>
      </c>
      <c r="Z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" s="53" t="str">
        <f>TeamDec[[#This Row],[FullName]]</f>
        <v>Rosie Smith</v>
      </c>
      <c r="AD37" s="51" t="str">
        <f>TeamDec[[#This Row],[Club]]</f>
        <v>Halstead R R</v>
      </c>
      <c r="AE37" s="52" t="str">
        <f>TeamDec[[#This Row],[Gender]]</f>
        <v>F</v>
      </c>
      <c r="AF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" s="53" t="str">
        <f>TeamDec[[#This Row],[FullName]]</f>
        <v>Rosie Smith</v>
      </c>
      <c r="AJ37" s="51" t="str">
        <f>TeamDec[[#This Row],[Club]]</f>
        <v>Halstead R R</v>
      </c>
      <c r="AK37" s="52" t="str">
        <f>TeamDec[[#This Row],[Gender]]</f>
        <v>F</v>
      </c>
      <c r="AL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" s="53" t="str">
        <f>TeamDec[[#This Row],[FullName]]</f>
        <v>Rosie Smith</v>
      </c>
      <c r="AP37" s="51" t="str">
        <f>TeamDec[[#This Row],[Club]]</f>
        <v>Halstead R R</v>
      </c>
      <c r="AQ37" s="52" t="str">
        <f>TeamDec[[#This Row],[Gender]]</f>
        <v>F</v>
      </c>
      <c r="AR37" s="51" t="str">
        <f>TeamDec[[#This Row],[AG]]</f>
        <v>U11</v>
      </c>
      <c r="AS37" s="35">
        <f t="shared" si="2"/>
        <v>0</v>
      </c>
      <c r="AT37" s="29">
        <f t="shared" si="3"/>
        <v>0</v>
      </c>
    </row>
    <row r="38" spans="1:46" x14ac:dyDescent="0.35">
      <c r="A38" s="5"/>
      <c r="B38" s="24" t="s">
        <v>168</v>
      </c>
      <c r="C38" s="6" t="s">
        <v>169</v>
      </c>
      <c r="D38" s="1" t="str">
        <f t="shared" si="0"/>
        <v>Owen Bambridge</v>
      </c>
      <c r="E38" s="1" t="s">
        <v>5</v>
      </c>
      <c r="F38" s="30" t="s">
        <v>16</v>
      </c>
      <c r="G38" s="7">
        <v>7</v>
      </c>
      <c r="H38" s="29" t="str">
        <f t="shared" si="1"/>
        <v>U13</v>
      </c>
      <c r="K38" s="53" t="str">
        <f>TeamDec[[#This Row],[FullName]]</f>
        <v>Owen Bambridge</v>
      </c>
      <c r="L38" s="51" t="str">
        <f>TeamDec[[#This Row],[Club]]</f>
        <v>Halstead R R</v>
      </c>
      <c r="M38" s="52" t="str">
        <f>TeamDec[[#This Row],[Gender]]</f>
        <v>M</v>
      </c>
      <c r="N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" s="53" t="str">
        <f>TeamDec[[#This Row],[FullName]]</f>
        <v>Owen Bambridge</v>
      </c>
      <c r="R38" s="51" t="str">
        <f>TeamDec[[#This Row],[Club]]</f>
        <v>Halstead R R</v>
      </c>
      <c r="S38" s="52" t="str">
        <f>TeamDec[[#This Row],[Gender]]</f>
        <v>M</v>
      </c>
      <c r="T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" s="53" t="str">
        <f>TeamDec[[#This Row],[FullName]]</f>
        <v>Owen Bambridge</v>
      </c>
      <c r="X38" s="51" t="str">
        <f>TeamDec[[#This Row],[Club]]</f>
        <v>Halstead R R</v>
      </c>
      <c r="Y38" s="52" t="str">
        <f>TeamDec[[#This Row],[Gender]]</f>
        <v>M</v>
      </c>
      <c r="Z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" s="53" t="str">
        <f>TeamDec[[#This Row],[FullName]]</f>
        <v>Owen Bambridge</v>
      </c>
      <c r="AD38" s="51" t="str">
        <f>TeamDec[[#This Row],[Club]]</f>
        <v>Halstead R R</v>
      </c>
      <c r="AE38" s="52" t="str">
        <f>TeamDec[[#This Row],[Gender]]</f>
        <v>M</v>
      </c>
      <c r="AF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" s="53" t="str">
        <f>TeamDec[[#This Row],[FullName]]</f>
        <v>Owen Bambridge</v>
      </c>
      <c r="AJ38" s="51" t="str">
        <f>TeamDec[[#This Row],[Club]]</f>
        <v>Halstead R R</v>
      </c>
      <c r="AK38" s="52" t="str">
        <f>TeamDec[[#This Row],[Gender]]</f>
        <v>M</v>
      </c>
      <c r="AL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" s="53" t="str">
        <f>TeamDec[[#This Row],[FullName]]</f>
        <v>Owen Bambridge</v>
      </c>
      <c r="AP38" s="51" t="str">
        <f>TeamDec[[#This Row],[Club]]</f>
        <v>Halstead R R</v>
      </c>
      <c r="AQ38" s="52" t="str">
        <f>TeamDec[[#This Row],[Gender]]</f>
        <v>M</v>
      </c>
      <c r="AR38" s="51" t="str">
        <f>TeamDec[[#This Row],[AG]]</f>
        <v>U13</v>
      </c>
      <c r="AS38" s="35">
        <f t="shared" si="2"/>
        <v>0</v>
      </c>
      <c r="AT38" s="29">
        <f t="shared" si="3"/>
        <v>0</v>
      </c>
    </row>
    <row r="39" spans="1:46" x14ac:dyDescent="0.35">
      <c r="A39" s="5"/>
      <c r="B39" s="24" t="s">
        <v>170</v>
      </c>
      <c r="C39" s="6" t="s">
        <v>169</v>
      </c>
      <c r="D39" s="1" t="str">
        <f t="shared" si="0"/>
        <v>Willow Bambridge</v>
      </c>
      <c r="E39" s="1" t="s">
        <v>5</v>
      </c>
      <c r="F39" s="30" t="s">
        <v>17</v>
      </c>
      <c r="G39" s="7">
        <v>9</v>
      </c>
      <c r="H39" s="29" t="str">
        <f t="shared" si="1"/>
        <v>U15</v>
      </c>
      <c r="K39" s="53" t="str">
        <f>TeamDec[[#This Row],[FullName]]</f>
        <v>Willow Bambridge</v>
      </c>
      <c r="L39" s="51" t="str">
        <f>TeamDec[[#This Row],[Club]]</f>
        <v>Halstead R R</v>
      </c>
      <c r="M39" s="52" t="str">
        <f>TeamDec[[#This Row],[Gender]]</f>
        <v>F</v>
      </c>
      <c r="N3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" s="53" t="str">
        <f>TeamDec[[#This Row],[FullName]]</f>
        <v>Willow Bambridge</v>
      </c>
      <c r="R39" s="51" t="str">
        <f>TeamDec[[#This Row],[Club]]</f>
        <v>Halstead R R</v>
      </c>
      <c r="S39" s="52" t="str">
        <f>TeamDec[[#This Row],[Gender]]</f>
        <v>F</v>
      </c>
      <c r="T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" s="53" t="str">
        <f>TeamDec[[#This Row],[FullName]]</f>
        <v>Willow Bambridge</v>
      </c>
      <c r="X39" s="51" t="str">
        <f>TeamDec[[#This Row],[Club]]</f>
        <v>Halstead R R</v>
      </c>
      <c r="Y39" s="52" t="str">
        <f>TeamDec[[#This Row],[Gender]]</f>
        <v>F</v>
      </c>
      <c r="Z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" s="53" t="str">
        <f>TeamDec[[#This Row],[FullName]]</f>
        <v>Willow Bambridge</v>
      </c>
      <c r="AD39" s="51" t="str">
        <f>TeamDec[[#This Row],[Club]]</f>
        <v>Halstead R R</v>
      </c>
      <c r="AE39" s="52" t="str">
        <f>TeamDec[[#This Row],[Gender]]</f>
        <v>F</v>
      </c>
      <c r="AF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" s="53" t="str">
        <f>TeamDec[[#This Row],[FullName]]</f>
        <v>Willow Bambridge</v>
      </c>
      <c r="AJ39" s="51" t="str">
        <f>TeamDec[[#This Row],[Club]]</f>
        <v>Halstead R R</v>
      </c>
      <c r="AK39" s="52" t="str">
        <f>TeamDec[[#This Row],[Gender]]</f>
        <v>F</v>
      </c>
      <c r="AL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" s="53" t="str">
        <f>TeamDec[[#This Row],[FullName]]</f>
        <v>Willow Bambridge</v>
      </c>
      <c r="AP39" s="51" t="str">
        <f>TeamDec[[#This Row],[Club]]</f>
        <v>Halstead R R</v>
      </c>
      <c r="AQ39" s="52" t="str">
        <f>TeamDec[[#This Row],[Gender]]</f>
        <v>F</v>
      </c>
      <c r="AR39" s="51" t="str">
        <f>TeamDec[[#This Row],[AG]]</f>
        <v>U15</v>
      </c>
      <c r="AS39" s="35">
        <f t="shared" si="2"/>
        <v>0</v>
      </c>
      <c r="AT39" s="29">
        <f t="shared" si="3"/>
        <v>0</v>
      </c>
    </row>
    <row r="40" spans="1:46" x14ac:dyDescent="0.35">
      <c r="A40" s="5"/>
      <c r="B40" s="24" t="s">
        <v>171</v>
      </c>
      <c r="C40" s="6" t="s">
        <v>172</v>
      </c>
      <c r="D40" s="1" t="str">
        <f t="shared" si="0"/>
        <v>Callum Roughan</v>
      </c>
      <c r="E40" s="1" t="s">
        <v>5</v>
      </c>
      <c r="F40" s="30" t="s">
        <v>16</v>
      </c>
      <c r="G40" s="7">
        <v>8</v>
      </c>
      <c r="H40" s="29" t="str">
        <f t="shared" si="1"/>
        <v>U13</v>
      </c>
      <c r="K40" s="53" t="str">
        <f>TeamDec[[#This Row],[FullName]]</f>
        <v>Callum Roughan</v>
      </c>
      <c r="L40" s="51" t="str">
        <f>TeamDec[[#This Row],[Club]]</f>
        <v>Halstead R R</v>
      </c>
      <c r="M40" s="52" t="str">
        <f>TeamDec[[#This Row],[Gender]]</f>
        <v>M</v>
      </c>
      <c r="N40" s="35">
        <f>IF(TeamDec[[#This Row],[Gender]]="M",
    IFERROR(VLOOKUP(TeamDec[[#This Row],[FullName]], tblRace1B[[Name]:[Posn]], 2, FALSE), ""),
    IFERROR(VLOOKUP(TeamDec[[#This Row],[FullName]], tblRace1G[[Name]:[Posn]], 2, FALSE), ""))</f>
        <v>47</v>
      </c>
      <c r="O40" s="29">
        <f>IF(TeamDec[[#This Row],[Gender]]="M",
    IFERROR(VLOOKUP(TeamDec[[#This Row],[FullName]], tblRace1B[[Name]:[Points]], 5, FALSE), ""),
    IFERROR(VLOOKUP(TeamDec[[#This Row],[FullName]], tblRace1G[[Name]:[Points]], 5, FALSE), ""))</f>
        <v>17</v>
      </c>
      <c r="Q40" s="53" t="str">
        <f>TeamDec[[#This Row],[FullName]]</f>
        <v>Callum Roughan</v>
      </c>
      <c r="R40" s="51" t="str">
        <f>TeamDec[[#This Row],[Club]]</f>
        <v>Halstead R R</v>
      </c>
      <c r="S40" s="52" t="str">
        <f>TeamDec[[#This Row],[Gender]]</f>
        <v>M</v>
      </c>
      <c r="T4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" s="53" t="str">
        <f>TeamDec[[#This Row],[FullName]]</f>
        <v>Callum Roughan</v>
      </c>
      <c r="X40" s="51" t="str">
        <f>TeamDec[[#This Row],[Club]]</f>
        <v>Halstead R R</v>
      </c>
      <c r="Y40" s="52" t="str">
        <f>TeamDec[[#This Row],[Gender]]</f>
        <v>M</v>
      </c>
      <c r="Z4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" s="53" t="str">
        <f>TeamDec[[#This Row],[FullName]]</f>
        <v>Callum Roughan</v>
      </c>
      <c r="AD40" s="51" t="str">
        <f>TeamDec[[#This Row],[Club]]</f>
        <v>Halstead R R</v>
      </c>
      <c r="AE40" s="52" t="str">
        <f>TeamDec[[#This Row],[Gender]]</f>
        <v>M</v>
      </c>
      <c r="AF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" s="53" t="str">
        <f>TeamDec[[#This Row],[FullName]]</f>
        <v>Callum Roughan</v>
      </c>
      <c r="AJ40" s="51" t="str">
        <f>TeamDec[[#This Row],[Club]]</f>
        <v>Halstead R R</v>
      </c>
      <c r="AK40" s="52" t="str">
        <f>TeamDec[[#This Row],[Gender]]</f>
        <v>M</v>
      </c>
      <c r="AL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" s="53" t="str">
        <f>TeamDec[[#This Row],[FullName]]</f>
        <v>Callum Roughan</v>
      </c>
      <c r="AP40" s="51" t="str">
        <f>TeamDec[[#This Row],[Club]]</f>
        <v>Halstead R R</v>
      </c>
      <c r="AQ40" s="52" t="str">
        <f>TeamDec[[#This Row],[Gender]]</f>
        <v>M</v>
      </c>
      <c r="AR40" s="51" t="str">
        <f>TeamDec[[#This Row],[AG]]</f>
        <v>U13</v>
      </c>
      <c r="AS40" s="35">
        <f t="shared" si="2"/>
        <v>1</v>
      </c>
      <c r="AT40" s="29">
        <f t="shared" si="3"/>
        <v>17</v>
      </c>
    </row>
    <row r="41" spans="1:46" x14ac:dyDescent="0.35">
      <c r="A41" s="5"/>
      <c r="B41" s="24" t="s">
        <v>173</v>
      </c>
      <c r="C41" s="6" t="s">
        <v>174</v>
      </c>
      <c r="D41" s="1" t="str">
        <f t="shared" si="0"/>
        <v>Felix Whale</v>
      </c>
      <c r="E41" s="1" t="s">
        <v>5</v>
      </c>
      <c r="F41" s="30" t="s">
        <v>16</v>
      </c>
      <c r="G41" s="7">
        <v>8</v>
      </c>
      <c r="H41" s="29" t="str">
        <f t="shared" si="1"/>
        <v>U13</v>
      </c>
      <c r="K41" s="53" t="str">
        <f>TeamDec[[#This Row],[FullName]]</f>
        <v>Felix Whale</v>
      </c>
      <c r="L41" s="51" t="str">
        <f>TeamDec[[#This Row],[Club]]</f>
        <v>Halstead R R</v>
      </c>
      <c r="M41" s="52" t="str">
        <f>TeamDec[[#This Row],[Gender]]</f>
        <v>M</v>
      </c>
      <c r="N4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" s="53" t="str">
        <f>TeamDec[[#This Row],[FullName]]</f>
        <v>Felix Whale</v>
      </c>
      <c r="R41" s="51" t="str">
        <f>TeamDec[[#This Row],[Club]]</f>
        <v>Halstead R R</v>
      </c>
      <c r="S41" s="52" t="str">
        <f>TeamDec[[#This Row],[Gender]]</f>
        <v>M</v>
      </c>
      <c r="T4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" s="53" t="str">
        <f>TeamDec[[#This Row],[FullName]]</f>
        <v>Felix Whale</v>
      </c>
      <c r="X41" s="51" t="str">
        <f>TeamDec[[#This Row],[Club]]</f>
        <v>Halstead R R</v>
      </c>
      <c r="Y41" s="52" t="str">
        <f>TeamDec[[#This Row],[Gender]]</f>
        <v>M</v>
      </c>
      <c r="Z4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" s="53" t="str">
        <f>TeamDec[[#This Row],[FullName]]</f>
        <v>Felix Whale</v>
      </c>
      <c r="AD41" s="51" t="str">
        <f>TeamDec[[#This Row],[Club]]</f>
        <v>Halstead R R</v>
      </c>
      <c r="AE41" s="52" t="str">
        <f>TeamDec[[#This Row],[Gender]]</f>
        <v>M</v>
      </c>
      <c r="AF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" s="53" t="str">
        <f>TeamDec[[#This Row],[FullName]]</f>
        <v>Felix Whale</v>
      </c>
      <c r="AJ41" s="51" t="str">
        <f>TeamDec[[#This Row],[Club]]</f>
        <v>Halstead R R</v>
      </c>
      <c r="AK41" s="52" t="str">
        <f>TeamDec[[#This Row],[Gender]]</f>
        <v>M</v>
      </c>
      <c r="AL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" s="53" t="str">
        <f>TeamDec[[#This Row],[FullName]]</f>
        <v>Felix Whale</v>
      </c>
      <c r="AP41" s="51" t="str">
        <f>TeamDec[[#This Row],[Club]]</f>
        <v>Halstead R R</v>
      </c>
      <c r="AQ41" s="52" t="str">
        <f>TeamDec[[#This Row],[Gender]]</f>
        <v>M</v>
      </c>
      <c r="AR41" s="51" t="str">
        <f>TeamDec[[#This Row],[AG]]</f>
        <v>U13</v>
      </c>
      <c r="AS41" s="35">
        <f t="shared" si="2"/>
        <v>0</v>
      </c>
      <c r="AT41" s="29">
        <f t="shared" si="3"/>
        <v>0</v>
      </c>
    </row>
    <row r="42" spans="1:46" x14ac:dyDescent="0.35">
      <c r="A42" s="5"/>
      <c r="B42" s="24" t="s">
        <v>175</v>
      </c>
      <c r="C42" s="6" t="s">
        <v>174</v>
      </c>
      <c r="D42" s="1" t="str">
        <f t="shared" si="0"/>
        <v>Eva Whale</v>
      </c>
      <c r="E42" s="1" t="s">
        <v>5</v>
      </c>
      <c r="F42" s="30" t="s">
        <v>17</v>
      </c>
      <c r="G42" s="7">
        <v>10</v>
      </c>
      <c r="H42" s="29" t="str">
        <f t="shared" si="1"/>
        <v>U15</v>
      </c>
      <c r="K42" s="53" t="str">
        <f>TeamDec[[#This Row],[FullName]]</f>
        <v>Eva Whale</v>
      </c>
      <c r="L42" s="51" t="str">
        <f>TeamDec[[#This Row],[Club]]</f>
        <v>Halstead R R</v>
      </c>
      <c r="M42" s="52" t="str">
        <f>TeamDec[[#This Row],[Gender]]</f>
        <v>F</v>
      </c>
      <c r="N4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" s="53" t="str">
        <f>TeamDec[[#This Row],[FullName]]</f>
        <v>Eva Whale</v>
      </c>
      <c r="R42" s="51" t="str">
        <f>TeamDec[[#This Row],[Club]]</f>
        <v>Halstead R R</v>
      </c>
      <c r="S42" s="52" t="str">
        <f>TeamDec[[#This Row],[Gender]]</f>
        <v>F</v>
      </c>
      <c r="T4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" s="53" t="str">
        <f>TeamDec[[#This Row],[FullName]]</f>
        <v>Eva Whale</v>
      </c>
      <c r="X42" s="51" t="str">
        <f>TeamDec[[#This Row],[Club]]</f>
        <v>Halstead R R</v>
      </c>
      <c r="Y42" s="52" t="str">
        <f>TeamDec[[#This Row],[Gender]]</f>
        <v>F</v>
      </c>
      <c r="Z4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" s="53" t="str">
        <f>TeamDec[[#This Row],[FullName]]</f>
        <v>Eva Whale</v>
      </c>
      <c r="AD42" s="51" t="str">
        <f>TeamDec[[#This Row],[Club]]</f>
        <v>Halstead R R</v>
      </c>
      <c r="AE42" s="52" t="str">
        <f>TeamDec[[#This Row],[Gender]]</f>
        <v>F</v>
      </c>
      <c r="AF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" s="53" t="str">
        <f>TeamDec[[#This Row],[FullName]]</f>
        <v>Eva Whale</v>
      </c>
      <c r="AJ42" s="51" t="str">
        <f>TeamDec[[#This Row],[Club]]</f>
        <v>Halstead R R</v>
      </c>
      <c r="AK42" s="52" t="str">
        <f>TeamDec[[#This Row],[Gender]]</f>
        <v>F</v>
      </c>
      <c r="AL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" s="53" t="str">
        <f>TeamDec[[#This Row],[FullName]]</f>
        <v>Eva Whale</v>
      </c>
      <c r="AP42" s="51" t="str">
        <f>TeamDec[[#This Row],[Club]]</f>
        <v>Halstead R R</v>
      </c>
      <c r="AQ42" s="52" t="str">
        <f>TeamDec[[#This Row],[Gender]]</f>
        <v>F</v>
      </c>
      <c r="AR42" s="51" t="str">
        <f>TeamDec[[#This Row],[AG]]</f>
        <v>U15</v>
      </c>
      <c r="AS42" s="35">
        <f t="shared" si="2"/>
        <v>0</v>
      </c>
      <c r="AT42" s="29">
        <f t="shared" si="3"/>
        <v>0</v>
      </c>
    </row>
    <row r="43" spans="1:46" x14ac:dyDescent="0.35">
      <c r="A43" s="5"/>
      <c r="B43" s="24" t="s">
        <v>726</v>
      </c>
      <c r="C43" s="6" t="s">
        <v>727</v>
      </c>
      <c r="D43" s="1" t="str">
        <f t="shared" si="0"/>
        <v>Amalie Twydell</v>
      </c>
      <c r="E43" s="1" t="s">
        <v>5</v>
      </c>
      <c r="F43" s="30" t="s">
        <v>17</v>
      </c>
      <c r="G43" s="7">
        <v>8</v>
      </c>
      <c r="H43" s="29" t="str">
        <f t="shared" si="1"/>
        <v>U13</v>
      </c>
      <c r="K43" s="53" t="str">
        <f>TeamDec[[#This Row],[FullName]]</f>
        <v>Amalie Twydell</v>
      </c>
      <c r="L43" s="51" t="str">
        <f>TeamDec[[#This Row],[Club]]</f>
        <v>Halstead R R</v>
      </c>
      <c r="M43" s="52" t="str">
        <f>TeamDec[[#This Row],[Gender]]</f>
        <v>F</v>
      </c>
      <c r="N43" s="35">
        <f>IF(TeamDec[[#This Row],[Gender]]="M",
    IFERROR(VLOOKUP(TeamDec[[#This Row],[FullName]], tblRace1B[[Name]:[Posn]], 2, FALSE), ""),
    IFERROR(VLOOKUP(TeamDec[[#This Row],[FullName]], tblRace1G[[Name]:[Posn]], 2, FALSE), ""))</f>
        <v>3</v>
      </c>
      <c r="O43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43" s="53" t="str">
        <f>TeamDec[[#This Row],[FullName]]</f>
        <v>Amalie Twydell</v>
      </c>
      <c r="R43" s="51" t="str">
        <f>TeamDec[[#This Row],[Club]]</f>
        <v>Halstead R R</v>
      </c>
      <c r="S43" s="52" t="str">
        <f>TeamDec[[#This Row],[Gender]]</f>
        <v>F</v>
      </c>
      <c r="T43" s="35">
        <f>IF(TeamDec[[#This Row],[Gender]]="M",
    IFERROR(VLOOKUP(TeamDec[[#This Row],[FullName]], tblRace2B[[Name]:[Posn]], 2, FALSE), ""),
    IFERROR(VLOOKUP(TeamDec[[#This Row],[FullName]], tblRace2G[[Name]:[Posn]], 2, FALSE), ""))</f>
        <v>1</v>
      </c>
      <c r="U43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43" s="53" t="str">
        <f>TeamDec[[#This Row],[FullName]]</f>
        <v>Amalie Twydell</v>
      </c>
      <c r="X43" s="51" t="str">
        <f>TeamDec[[#This Row],[Club]]</f>
        <v>Halstead R R</v>
      </c>
      <c r="Y43" s="52" t="str">
        <f>TeamDec[[#This Row],[Gender]]</f>
        <v>F</v>
      </c>
      <c r="Z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" s="53" t="str">
        <f>TeamDec[[#This Row],[FullName]]</f>
        <v>Amalie Twydell</v>
      </c>
      <c r="AD43" s="51" t="str">
        <f>TeamDec[[#This Row],[Club]]</f>
        <v>Halstead R R</v>
      </c>
      <c r="AE43" s="52" t="str">
        <f>TeamDec[[#This Row],[Gender]]</f>
        <v>F</v>
      </c>
      <c r="AF43" s="35">
        <f>IF(TeamDec[[#This Row],[Gender]]="M",
    IFERROR(VLOOKUP(TeamDec[[#This Row],[FullName]], tblRace4B[[Name]:[Posn]], 2, FALSE), ""),
    IFERROR(VLOOKUP(TeamDec[[#This Row],[FullName]], tblRace4G[[Name]:[Posn]], 2, FALSE), ""))</f>
        <v>3</v>
      </c>
      <c r="AG43" s="29">
        <f>IF(TeamDec[[#This Row],[Gender]]="M",
    IFERROR(VLOOKUP(TeamDec[[#This Row],[FullName]], tblRace4B[[Name]:[Points]], 5, FALSE), ""),
    IFERROR(VLOOKUP(TeamDec[[#This Row],[FullName]], tblRace4G[[Name]:[Points]], 5, FALSE), ""))</f>
        <v>2</v>
      </c>
      <c r="AI43" s="53" t="str">
        <f>TeamDec[[#This Row],[FullName]]</f>
        <v>Amalie Twydell</v>
      </c>
      <c r="AJ43" s="51" t="str">
        <f>TeamDec[[#This Row],[Club]]</f>
        <v>Halstead R R</v>
      </c>
      <c r="AK43" s="52" t="str">
        <f>TeamDec[[#This Row],[Gender]]</f>
        <v>F</v>
      </c>
      <c r="AL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" s="53" t="str">
        <f>TeamDec[[#This Row],[FullName]]</f>
        <v>Amalie Twydell</v>
      </c>
      <c r="AP43" s="51" t="str">
        <f>TeamDec[[#This Row],[Club]]</f>
        <v>Halstead R R</v>
      </c>
      <c r="AQ43" s="52" t="str">
        <f>TeamDec[[#This Row],[Gender]]</f>
        <v>F</v>
      </c>
      <c r="AR43" s="51" t="str">
        <f>TeamDec[[#This Row],[AG]]</f>
        <v>U13</v>
      </c>
      <c r="AS43" s="35">
        <f t="shared" si="2"/>
        <v>3</v>
      </c>
      <c r="AT43" s="29">
        <f t="shared" si="3"/>
        <v>5</v>
      </c>
    </row>
    <row r="44" spans="1:46" x14ac:dyDescent="0.35">
      <c r="A44" s="5"/>
      <c r="B44" s="24"/>
      <c r="C44" s="6"/>
      <c r="D44" s="1" t="str">
        <f t="shared" si="0"/>
        <v/>
      </c>
      <c r="E44" s="1"/>
      <c r="F44" s="30"/>
      <c r="G44" s="7"/>
      <c r="H44" s="29" t="str">
        <f t="shared" si="1"/>
        <v>NULL</v>
      </c>
      <c r="K44" s="53" t="str">
        <f>TeamDec[[#This Row],[FullName]]</f>
        <v/>
      </c>
      <c r="L44" s="51">
        <f>TeamDec[[#This Row],[Club]]</f>
        <v>0</v>
      </c>
      <c r="M44" s="52">
        <f>TeamDec[[#This Row],[Gender]]</f>
        <v>0</v>
      </c>
      <c r="N4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" s="53" t="str">
        <f>TeamDec[[#This Row],[FullName]]</f>
        <v/>
      </c>
      <c r="R44" s="51">
        <f>TeamDec[[#This Row],[Club]]</f>
        <v>0</v>
      </c>
      <c r="S44" s="52">
        <f>TeamDec[[#This Row],[Gender]]</f>
        <v>0</v>
      </c>
      <c r="T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" s="53" t="str">
        <f>TeamDec[[#This Row],[FullName]]</f>
        <v/>
      </c>
      <c r="X44" s="51">
        <f>TeamDec[[#This Row],[Club]]</f>
        <v>0</v>
      </c>
      <c r="Y44" s="52">
        <f>TeamDec[[#This Row],[Gender]]</f>
        <v>0</v>
      </c>
      <c r="Z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" s="53" t="str">
        <f>TeamDec[[#This Row],[FullName]]</f>
        <v/>
      </c>
      <c r="AD44" s="51">
        <f>TeamDec[[#This Row],[Club]]</f>
        <v>0</v>
      </c>
      <c r="AE44" s="52">
        <f>TeamDec[[#This Row],[Gender]]</f>
        <v>0</v>
      </c>
      <c r="AF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" s="53" t="str">
        <f>TeamDec[[#This Row],[FullName]]</f>
        <v/>
      </c>
      <c r="AJ44" s="51">
        <f>TeamDec[[#This Row],[Club]]</f>
        <v>0</v>
      </c>
      <c r="AK44" s="52">
        <f>TeamDec[[#This Row],[Gender]]</f>
        <v>0</v>
      </c>
      <c r="AL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" s="53" t="str">
        <f>TeamDec[[#This Row],[FullName]]</f>
        <v/>
      </c>
      <c r="AP44" s="51">
        <f>TeamDec[[#This Row],[Club]]</f>
        <v>0</v>
      </c>
      <c r="AQ44" s="52">
        <f>TeamDec[[#This Row],[Gender]]</f>
        <v>0</v>
      </c>
      <c r="AR44" s="51" t="str">
        <f>TeamDec[[#This Row],[AG]]</f>
        <v>NULL</v>
      </c>
      <c r="AS44" s="35">
        <f t="shared" si="2"/>
        <v>0</v>
      </c>
      <c r="AT44" s="29">
        <f t="shared" si="3"/>
        <v>0</v>
      </c>
    </row>
    <row r="45" spans="1:46" x14ac:dyDescent="0.35">
      <c r="A45" s="5"/>
      <c r="B45" s="24"/>
      <c r="C45" s="6"/>
      <c r="D45" s="1" t="str">
        <f t="shared" si="0"/>
        <v/>
      </c>
      <c r="E45" s="1"/>
      <c r="F45" s="30"/>
      <c r="G45" s="7"/>
      <c r="H45" s="29" t="str">
        <f t="shared" si="1"/>
        <v>NULL</v>
      </c>
      <c r="K45" s="53" t="str">
        <f>TeamDec[[#This Row],[FullName]]</f>
        <v/>
      </c>
      <c r="L45" s="51">
        <f>TeamDec[[#This Row],[Club]]</f>
        <v>0</v>
      </c>
      <c r="M45" s="52">
        <f>TeamDec[[#This Row],[Gender]]</f>
        <v>0</v>
      </c>
      <c r="N4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" s="53" t="str">
        <f>TeamDec[[#This Row],[FullName]]</f>
        <v/>
      </c>
      <c r="R45" s="51">
        <f>TeamDec[[#This Row],[Club]]</f>
        <v>0</v>
      </c>
      <c r="S45" s="52">
        <f>TeamDec[[#This Row],[Gender]]</f>
        <v>0</v>
      </c>
      <c r="T4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" s="53" t="str">
        <f>TeamDec[[#This Row],[FullName]]</f>
        <v/>
      </c>
      <c r="X45" s="51">
        <f>TeamDec[[#This Row],[Club]]</f>
        <v>0</v>
      </c>
      <c r="Y45" s="52">
        <f>TeamDec[[#This Row],[Gender]]</f>
        <v>0</v>
      </c>
      <c r="Z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" s="53" t="str">
        <f>TeamDec[[#This Row],[FullName]]</f>
        <v/>
      </c>
      <c r="AD45" s="51">
        <f>TeamDec[[#This Row],[Club]]</f>
        <v>0</v>
      </c>
      <c r="AE45" s="52">
        <f>TeamDec[[#This Row],[Gender]]</f>
        <v>0</v>
      </c>
      <c r="AF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" s="53" t="str">
        <f>TeamDec[[#This Row],[FullName]]</f>
        <v/>
      </c>
      <c r="AJ45" s="51">
        <f>TeamDec[[#This Row],[Club]]</f>
        <v>0</v>
      </c>
      <c r="AK45" s="52">
        <f>TeamDec[[#This Row],[Gender]]</f>
        <v>0</v>
      </c>
      <c r="AL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" s="53" t="str">
        <f>TeamDec[[#This Row],[FullName]]</f>
        <v/>
      </c>
      <c r="AP45" s="51">
        <f>TeamDec[[#This Row],[Club]]</f>
        <v>0</v>
      </c>
      <c r="AQ45" s="52">
        <f>TeamDec[[#This Row],[Gender]]</f>
        <v>0</v>
      </c>
      <c r="AR45" s="51" t="str">
        <f>TeamDec[[#This Row],[AG]]</f>
        <v>NULL</v>
      </c>
      <c r="AS45" s="35">
        <f t="shared" si="2"/>
        <v>0</v>
      </c>
      <c r="AT45" s="29">
        <f t="shared" si="3"/>
        <v>0</v>
      </c>
    </row>
    <row r="46" spans="1:46" x14ac:dyDescent="0.35">
      <c r="A46" s="5"/>
      <c r="B46" s="24"/>
      <c r="C46" s="6"/>
      <c r="D46" s="1" t="str">
        <f t="shared" si="0"/>
        <v/>
      </c>
      <c r="E46" s="1"/>
      <c r="F46" s="30"/>
      <c r="G46" s="7"/>
      <c r="H46" s="29" t="str">
        <f t="shared" si="1"/>
        <v>NULL</v>
      </c>
      <c r="K46" s="53" t="str">
        <f>TeamDec[[#This Row],[FullName]]</f>
        <v/>
      </c>
      <c r="L46" s="51">
        <f>TeamDec[[#This Row],[Club]]</f>
        <v>0</v>
      </c>
      <c r="M46" s="52">
        <f>TeamDec[[#This Row],[Gender]]</f>
        <v>0</v>
      </c>
      <c r="N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" s="53" t="str">
        <f>TeamDec[[#This Row],[FullName]]</f>
        <v/>
      </c>
      <c r="R46" s="51">
        <f>TeamDec[[#This Row],[Club]]</f>
        <v>0</v>
      </c>
      <c r="S46" s="52">
        <f>TeamDec[[#This Row],[Gender]]</f>
        <v>0</v>
      </c>
      <c r="T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" s="53" t="str">
        <f>TeamDec[[#This Row],[FullName]]</f>
        <v/>
      </c>
      <c r="X46" s="51">
        <f>TeamDec[[#This Row],[Club]]</f>
        <v>0</v>
      </c>
      <c r="Y46" s="52">
        <f>TeamDec[[#This Row],[Gender]]</f>
        <v>0</v>
      </c>
      <c r="Z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" s="53" t="str">
        <f>TeamDec[[#This Row],[FullName]]</f>
        <v/>
      </c>
      <c r="AD46" s="51">
        <f>TeamDec[[#This Row],[Club]]</f>
        <v>0</v>
      </c>
      <c r="AE46" s="52">
        <f>TeamDec[[#This Row],[Gender]]</f>
        <v>0</v>
      </c>
      <c r="AF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" s="53" t="str">
        <f>TeamDec[[#This Row],[FullName]]</f>
        <v/>
      </c>
      <c r="AJ46" s="51">
        <f>TeamDec[[#This Row],[Club]]</f>
        <v>0</v>
      </c>
      <c r="AK46" s="52">
        <f>TeamDec[[#This Row],[Gender]]</f>
        <v>0</v>
      </c>
      <c r="AL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" s="53" t="str">
        <f>TeamDec[[#This Row],[FullName]]</f>
        <v/>
      </c>
      <c r="AP46" s="51">
        <f>TeamDec[[#This Row],[Club]]</f>
        <v>0</v>
      </c>
      <c r="AQ46" s="52">
        <f>TeamDec[[#This Row],[Gender]]</f>
        <v>0</v>
      </c>
      <c r="AR46" s="51" t="str">
        <f>TeamDec[[#This Row],[AG]]</f>
        <v>NULL</v>
      </c>
      <c r="AS46" s="35">
        <f t="shared" si="2"/>
        <v>0</v>
      </c>
      <c r="AT46" s="29">
        <f t="shared" si="3"/>
        <v>0</v>
      </c>
    </row>
    <row r="47" spans="1:46" x14ac:dyDescent="0.35">
      <c r="A47" s="5"/>
      <c r="B47" s="24"/>
      <c r="C47" s="6"/>
      <c r="D47" s="1" t="str">
        <f t="shared" si="0"/>
        <v/>
      </c>
      <c r="E47" s="1"/>
      <c r="F47" s="30"/>
      <c r="G47" s="7"/>
      <c r="H47" s="29" t="str">
        <f t="shared" si="1"/>
        <v>NULL</v>
      </c>
      <c r="K47" s="53" t="str">
        <f>TeamDec[[#This Row],[FullName]]</f>
        <v/>
      </c>
      <c r="L47" s="51">
        <f>TeamDec[[#This Row],[Club]]</f>
        <v>0</v>
      </c>
      <c r="M47" s="52">
        <f>TeamDec[[#This Row],[Gender]]</f>
        <v>0</v>
      </c>
      <c r="N4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7" s="53" t="str">
        <f>TeamDec[[#This Row],[FullName]]</f>
        <v/>
      </c>
      <c r="R47" s="51">
        <f>TeamDec[[#This Row],[Club]]</f>
        <v>0</v>
      </c>
      <c r="S47" s="52">
        <f>TeamDec[[#This Row],[Gender]]</f>
        <v>0</v>
      </c>
      <c r="T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7" s="53" t="str">
        <f>TeamDec[[#This Row],[FullName]]</f>
        <v/>
      </c>
      <c r="X47" s="51">
        <f>TeamDec[[#This Row],[Club]]</f>
        <v>0</v>
      </c>
      <c r="Y47" s="52">
        <f>TeamDec[[#This Row],[Gender]]</f>
        <v>0</v>
      </c>
      <c r="Z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7" s="53" t="str">
        <f>TeamDec[[#This Row],[FullName]]</f>
        <v/>
      </c>
      <c r="AD47" s="51">
        <f>TeamDec[[#This Row],[Club]]</f>
        <v>0</v>
      </c>
      <c r="AE47" s="52">
        <f>TeamDec[[#This Row],[Gender]]</f>
        <v>0</v>
      </c>
      <c r="AF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7" s="53" t="str">
        <f>TeamDec[[#This Row],[FullName]]</f>
        <v/>
      </c>
      <c r="AJ47" s="51">
        <f>TeamDec[[#This Row],[Club]]</f>
        <v>0</v>
      </c>
      <c r="AK47" s="52">
        <f>TeamDec[[#This Row],[Gender]]</f>
        <v>0</v>
      </c>
      <c r="AL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7" s="53" t="str">
        <f>TeamDec[[#This Row],[FullName]]</f>
        <v/>
      </c>
      <c r="AP47" s="51">
        <f>TeamDec[[#This Row],[Club]]</f>
        <v>0</v>
      </c>
      <c r="AQ47" s="52">
        <f>TeamDec[[#This Row],[Gender]]</f>
        <v>0</v>
      </c>
      <c r="AR47" s="51" t="str">
        <f>TeamDec[[#This Row],[AG]]</f>
        <v>NULL</v>
      </c>
      <c r="AS47" s="35">
        <f t="shared" si="2"/>
        <v>0</v>
      </c>
      <c r="AT47" s="29">
        <f t="shared" si="3"/>
        <v>0</v>
      </c>
    </row>
    <row r="48" spans="1:46" x14ac:dyDescent="0.35">
      <c r="A48" s="5"/>
      <c r="B48" s="24"/>
      <c r="C48" s="6"/>
      <c r="D48" s="1" t="str">
        <f t="shared" si="0"/>
        <v/>
      </c>
      <c r="E48" s="1"/>
      <c r="F48" s="30"/>
      <c r="G48" s="7"/>
      <c r="H48" s="29" t="str">
        <f t="shared" si="1"/>
        <v>NULL</v>
      </c>
      <c r="K48" s="53" t="str">
        <f>TeamDec[[#This Row],[FullName]]</f>
        <v/>
      </c>
      <c r="L48" s="51">
        <f>TeamDec[[#This Row],[Club]]</f>
        <v>0</v>
      </c>
      <c r="M48" s="52">
        <f>TeamDec[[#This Row],[Gender]]</f>
        <v>0</v>
      </c>
      <c r="N4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8" s="53" t="str">
        <f>TeamDec[[#This Row],[FullName]]</f>
        <v/>
      </c>
      <c r="R48" s="51">
        <f>TeamDec[[#This Row],[Club]]</f>
        <v>0</v>
      </c>
      <c r="S48" s="52">
        <f>TeamDec[[#This Row],[Gender]]</f>
        <v>0</v>
      </c>
      <c r="T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8" s="53" t="str">
        <f>TeamDec[[#This Row],[FullName]]</f>
        <v/>
      </c>
      <c r="X48" s="51">
        <f>TeamDec[[#This Row],[Club]]</f>
        <v>0</v>
      </c>
      <c r="Y48" s="52">
        <f>TeamDec[[#This Row],[Gender]]</f>
        <v>0</v>
      </c>
      <c r="Z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8" s="53" t="str">
        <f>TeamDec[[#This Row],[FullName]]</f>
        <v/>
      </c>
      <c r="AD48" s="51">
        <f>TeamDec[[#This Row],[Club]]</f>
        <v>0</v>
      </c>
      <c r="AE48" s="52">
        <f>TeamDec[[#This Row],[Gender]]</f>
        <v>0</v>
      </c>
      <c r="AF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8" s="53" t="str">
        <f>TeamDec[[#This Row],[FullName]]</f>
        <v/>
      </c>
      <c r="AJ48" s="51">
        <f>TeamDec[[#This Row],[Club]]</f>
        <v>0</v>
      </c>
      <c r="AK48" s="52">
        <f>TeamDec[[#This Row],[Gender]]</f>
        <v>0</v>
      </c>
      <c r="AL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8" s="53" t="str">
        <f>TeamDec[[#This Row],[FullName]]</f>
        <v/>
      </c>
      <c r="AP48" s="51">
        <f>TeamDec[[#This Row],[Club]]</f>
        <v>0</v>
      </c>
      <c r="AQ48" s="52">
        <f>TeamDec[[#This Row],[Gender]]</f>
        <v>0</v>
      </c>
      <c r="AR48" s="51" t="str">
        <f>TeamDec[[#This Row],[AG]]</f>
        <v>NULL</v>
      </c>
      <c r="AS48" s="35">
        <f t="shared" si="2"/>
        <v>0</v>
      </c>
      <c r="AT48" s="29">
        <f t="shared" si="3"/>
        <v>0</v>
      </c>
    </row>
    <row r="49" spans="1:46" x14ac:dyDescent="0.35">
      <c r="A49" s="5"/>
      <c r="B49" s="24"/>
      <c r="C49" s="6"/>
      <c r="D49" s="1" t="str">
        <f t="shared" si="0"/>
        <v/>
      </c>
      <c r="E49" s="1"/>
      <c r="F49" s="30"/>
      <c r="G49" s="7"/>
      <c r="H49" s="29" t="str">
        <f t="shared" si="1"/>
        <v>NULL</v>
      </c>
      <c r="K49" s="53" t="str">
        <f>TeamDec[[#This Row],[FullName]]</f>
        <v/>
      </c>
      <c r="L49" s="51">
        <f>TeamDec[[#This Row],[Club]]</f>
        <v>0</v>
      </c>
      <c r="M49" s="52">
        <f>TeamDec[[#This Row],[Gender]]</f>
        <v>0</v>
      </c>
      <c r="N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9" s="53" t="str">
        <f>TeamDec[[#This Row],[FullName]]</f>
        <v/>
      </c>
      <c r="R49" s="51">
        <f>TeamDec[[#This Row],[Club]]</f>
        <v>0</v>
      </c>
      <c r="S49" s="52">
        <f>TeamDec[[#This Row],[Gender]]</f>
        <v>0</v>
      </c>
      <c r="T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9" s="53" t="str">
        <f>TeamDec[[#This Row],[FullName]]</f>
        <v/>
      </c>
      <c r="X49" s="51">
        <f>TeamDec[[#This Row],[Club]]</f>
        <v>0</v>
      </c>
      <c r="Y49" s="52">
        <f>TeamDec[[#This Row],[Gender]]</f>
        <v>0</v>
      </c>
      <c r="Z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9" s="53" t="str">
        <f>TeamDec[[#This Row],[FullName]]</f>
        <v/>
      </c>
      <c r="AD49" s="51">
        <f>TeamDec[[#This Row],[Club]]</f>
        <v>0</v>
      </c>
      <c r="AE49" s="52">
        <f>TeamDec[[#This Row],[Gender]]</f>
        <v>0</v>
      </c>
      <c r="AF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9" s="53" t="str">
        <f>TeamDec[[#This Row],[FullName]]</f>
        <v/>
      </c>
      <c r="AJ49" s="51">
        <f>TeamDec[[#This Row],[Club]]</f>
        <v>0</v>
      </c>
      <c r="AK49" s="52">
        <f>TeamDec[[#This Row],[Gender]]</f>
        <v>0</v>
      </c>
      <c r="AL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9" s="53" t="str">
        <f>TeamDec[[#This Row],[FullName]]</f>
        <v/>
      </c>
      <c r="AP49" s="51">
        <f>TeamDec[[#This Row],[Club]]</f>
        <v>0</v>
      </c>
      <c r="AQ49" s="52">
        <f>TeamDec[[#This Row],[Gender]]</f>
        <v>0</v>
      </c>
      <c r="AR49" s="51" t="str">
        <f>TeamDec[[#This Row],[AG]]</f>
        <v>NULL</v>
      </c>
      <c r="AS49" s="35">
        <f t="shared" si="2"/>
        <v>0</v>
      </c>
      <c r="AT49" s="29">
        <f t="shared" si="3"/>
        <v>0</v>
      </c>
    </row>
    <row r="50" spans="1:46" x14ac:dyDescent="0.35">
      <c r="A50" s="5"/>
      <c r="B50" s="27" t="s">
        <v>176</v>
      </c>
      <c r="C50" s="27" t="s">
        <v>177</v>
      </c>
      <c r="D50" s="1" t="s">
        <v>1007</v>
      </c>
      <c r="E50" s="1" t="s">
        <v>4</v>
      </c>
      <c r="F50" s="30" t="s">
        <v>16</v>
      </c>
      <c r="G50" s="7">
        <v>6</v>
      </c>
      <c r="H50" s="29" t="str">
        <f t="shared" si="1"/>
        <v>U11</v>
      </c>
      <c r="K50" s="53" t="str">
        <f>TeamDec[[#This Row],[FullName]]</f>
        <v>Finn Massey</v>
      </c>
      <c r="L50" s="51" t="str">
        <f>TeamDec[[#This Row],[Club]]</f>
        <v>Harwich Runners</v>
      </c>
      <c r="M50" s="52" t="str">
        <f>TeamDec[[#This Row],[Gender]]</f>
        <v>M</v>
      </c>
      <c r="N5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0" s="53" t="str">
        <f>TeamDec[[#This Row],[FullName]]</f>
        <v>Finn Massey</v>
      </c>
      <c r="R50" s="51" t="str">
        <f>TeamDec[[#This Row],[Club]]</f>
        <v>Harwich Runners</v>
      </c>
      <c r="S50" s="52" t="str">
        <f>TeamDec[[#This Row],[Gender]]</f>
        <v>M</v>
      </c>
      <c r="T5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0" s="53" t="str">
        <f>TeamDec[[#This Row],[FullName]]</f>
        <v>Finn Massey</v>
      </c>
      <c r="X50" s="51" t="str">
        <f>TeamDec[[#This Row],[Club]]</f>
        <v>Harwich Runners</v>
      </c>
      <c r="Y50" s="52" t="str">
        <f>TeamDec[[#This Row],[Gender]]</f>
        <v>M</v>
      </c>
      <c r="Z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0" s="53" t="str">
        <f>TeamDec[[#This Row],[FullName]]</f>
        <v>Finn Massey</v>
      </c>
      <c r="AD50" s="51" t="str">
        <f>TeamDec[[#This Row],[Club]]</f>
        <v>Harwich Runners</v>
      </c>
      <c r="AE50" s="52" t="str">
        <f>TeamDec[[#This Row],[Gender]]</f>
        <v>M</v>
      </c>
      <c r="AF50" s="35">
        <f>IF(TeamDec[[#This Row],[Gender]]="M",
    IFERROR(VLOOKUP(TeamDec[[#This Row],[FullName]], tblRace4B[[Name]:[Posn]], 2, FALSE), ""),
    IFERROR(VLOOKUP(TeamDec[[#This Row],[FullName]], tblRace4G[[Name]:[Posn]], 2, FALSE), ""))</f>
        <v>49</v>
      </c>
      <c r="AG50" s="29">
        <f>IF(TeamDec[[#This Row],[Gender]]="M",
    IFERROR(VLOOKUP(TeamDec[[#This Row],[FullName]], tblRace4B[[Name]:[Points]], 5, FALSE), ""),
    IFERROR(VLOOKUP(TeamDec[[#This Row],[FullName]], tblRace4G[[Name]:[Points]], 5, FALSE), ""))</f>
        <v>18</v>
      </c>
      <c r="AI50" s="53" t="str">
        <f>TeamDec[[#This Row],[FullName]]</f>
        <v>Finn Massey</v>
      </c>
      <c r="AJ50" s="51" t="str">
        <f>TeamDec[[#This Row],[Club]]</f>
        <v>Harwich Runners</v>
      </c>
      <c r="AK50" s="52" t="str">
        <f>TeamDec[[#This Row],[Gender]]</f>
        <v>M</v>
      </c>
      <c r="AL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0" s="53" t="str">
        <f>TeamDec[[#This Row],[FullName]]</f>
        <v>Finn Massey</v>
      </c>
      <c r="AP50" s="51" t="str">
        <f>TeamDec[[#This Row],[Club]]</f>
        <v>Harwich Runners</v>
      </c>
      <c r="AQ50" s="52" t="str">
        <f>TeamDec[[#This Row],[Gender]]</f>
        <v>M</v>
      </c>
      <c r="AR50" s="51" t="str">
        <f>TeamDec[[#This Row],[AG]]</f>
        <v>U11</v>
      </c>
      <c r="AS50" s="35">
        <f t="shared" si="2"/>
        <v>1</v>
      </c>
      <c r="AT50" s="29">
        <f t="shared" si="3"/>
        <v>18</v>
      </c>
    </row>
    <row r="51" spans="1:46" x14ac:dyDescent="0.35">
      <c r="A51" s="5"/>
      <c r="B51" s="27" t="s">
        <v>178</v>
      </c>
      <c r="C51" s="27" t="s">
        <v>179</v>
      </c>
      <c r="D51" s="1" t="s">
        <v>723</v>
      </c>
      <c r="E51" s="1" t="s">
        <v>4</v>
      </c>
      <c r="F51" s="30" t="s">
        <v>17</v>
      </c>
      <c r="G51" s="7">
        <v>6</v>
      </c>
      <c r="H51" s="29" t="str">
        <f t="shared" si="1"/>
        <v>U11</v>
      </c>
      <c r="K51" s="53" t="str">
        <f>TeamDec[[#This Row],[FullName]]</f>
        <v>Isabelle Race</v>
      </c>
      <c r="L51" s="51" t="str">
        <f>TeamDec[[#This Row],[Club]]</f>
        <v>Harwich Runners</v>
      </c>
      <c r="M51" s="52" t="str">
        <f>TeamDec[[#This Row],[Gender]]</f>
        <v>F</v>
      </c>
      <c r="N51" s="35">
        <f>IF(TeamDec[[#This Row],[Gender]]="M",
    IFERROR(VLOOKUP(TeamDec[[#This Row],[FullName]], tblRace1B[[Name]:[Posn]], 2, FALSE), ""),
    IFERROR(VLOOKUP(TeamDec[[#This Row],[FullName]], tblRace1G[[Name]:[Posn]], 2, FALSE), ""))</f>
        <v>26</v>
      </c>
      <c r="O51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51" s="53" t="str">
        <f>TeamDec[[#This Row],[FullName]]</f>
        <v>Isabelle Race</v>
      </c>
      <c r="R51" s="51" t="str">
        <f>TeamDec[[#This Row],[Club]]</f>
        <v>Harwich Runners</v>
      </c>
      <c r="S51" s="52" t="str">
        <f>TeamDec[[#This Row],[Gender]]</f>
        <v>F</v>
      </c>
      <c r="T51" s="35">
        <f>IF(TeamDec[[#This Row],[Gender]]="M",
    IFERROR(VLOOKUP(TeamDec[[#This Row],[FullName]], tblRace2B[[Name]:[Posn]], 2, FALSE), ""),
    IFERROR(VLOOKUP(TeamDec[[#This Row],[FullName]], tblRace2G[[Name]:[Posn]], 2, FALSE), ""))</f>
        <v>29</v>
      </c>
      <c r="U51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51" s="53" t="str">
        <f>TeamDec[[#This Row],[FullName]]</f>
        <v>Isabelle Race</v>
      </c>
      <c r="X51" s="51" t="str">
        <f>TeamDec[[#This Row],[Club]]</f>
        <v>Harwich Runners</v>
      </c>
      <c r="Y51" s="52" t="str">
        <f>TeamDec[[#This Row],[Gender]]</f>
        <v>F</v>
      </c>
      <c r="Z51" s="35">
        <f>IF(TeamDec[[#This Row],[Gender]]="M",
    IFERROR(VLOOKUP(TeamDec[[#This Row],[FullName]], tblRace3B[[Name]:[Posn]], 2, FALSE), ""),
    IFERROR(VLOOKUP(TeamDec[[#This Row],[FullName]], tblRace3G[[Name]:[Posn]], 2, FALSE), ""))</f>
        <v>34</v>
      </c>
      <c r="AA51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51" s="53" t="str">
        <f>TeamDec[[#This Row],[FullName]]</f>
        <v>Isabelle Race</v>
      </c>
      <c r="AD51" s="51" t="str">
        <f>TeamDec[[#This Row],[Club]]</f>
        <v>Harwich Runners</v>
      </c>
      <c r="AE51" s="52" t="str">
        <f>TeamDec[[#This Row],[Gender]]</f>
        <v>F</v>
      </c>
      <c r="AF51" s="35">
        <f>IF(TeamDec[[#This Row],[Gender]]="M",
    IFERROR(VLOOKUP(TeamDec[[#This Row],[FullName]], tblRace4B[[Name]:[Posn]], 2, FALSE), ""),
    IFERROR(VLOOKUP(TeamDec[[#This Row],[FullName]], tblRace4G[[Name]:[Posn]], 2, FALSE), ""))</f>
        <v>33</v>
      </c>
      <c r="AG51" s="29">
        <f>IF(TeamDec[[#This Row],[Gender]]="M",
    IFERROR(VLOOKUP(TeamDec[[#This Row],[FullName]], tblRace4B[[Name]:[Points]], 5, FALSE), ""),
    IFERROR(VLOOKUP(TeamDec[[#This Row],[FullName]], tblRace4G[[Name]:[Points]], 5, FALSE), ""))</f>
        <v>7</v>
      </c>
      <c r="AI51" s="53" t="str">
        <f>TeamDec[[#This Row],[FullName]]</f>
        <v>Isabelle Race</v>
      </c>
      <c r="AJ51" s="51" t="str">
        <f>TeamDec[[#This Row],[Club]]</f>
        <v>Harwich Runners</v>
      </c>
      <c r="AK51" s="52" t="str">
        <f>TeamDec[[#This Row],[Gender]]</f>
        <v>F</v>
      </c>
      <c r="AL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1" s="53" t="str">
        <f>TeamDec[[#This Row],[FullName]]</f>
        <v>Isabelle Race</v>
      </c>
      <c r="AP51" s="51" t="str">
        <f>TeamDec[[#This Row],[Club]]</f>
        <v>Harwich Runners</v>
      </c>
      <c r="AQ51" s="52" t="str">
        <f>TeamDec[[#This Row],[Gender]]</f>
        <v>F</v>
      </c>
      <c r="AR51" s="51" t="str">
        <f>TeamDec[[#This Row],[AG]]</f>
        <v>U11</v>
      </c>
      <c r="AS51" s="35">
        <f t="shared" si="2"/>
        <v>4</v>
      </c>
      <c r="AT51" s="29">
        <f t="shared" si="3"/>
        <v>23</v>
      </c>
    </row>
    <row r="52" spans="1:46" x14ac:dyDescent="0.35">
      <c r="A52" s="5"/>
      <c r="B52" s="27" t="s">
        <v>180</v>
      </c>
      <c r="C52" s="27" t="s">
        <v>181</v>
      </c>
      <c r="D52" s="1" t="s">
        <v>720</v>
      </c>
      <c r="E52" s="1" t="s">
        <v>4</v>
      </c>
      <c r="F52" s="30" t="s">
        <v>16</v>
      </c>
      <c r="G52" s="7">
        <v>8</v>
      </c>
      <c r="H52" s="29" t="str">
        <f t="shared" si="1"/>
        <v>U13</v>
      </c>
      <c r="K52" s="53" t="str">
        <f>TeamDec[[#This Row],[FullName]]</f>
        <v>Jude Lynch</v>
      </c>
      <c r="L52" s="51" t="str">
        <f>TeamDec[[#This Row],[Club]]</f>
        <v>Harwich Runners</v>
      </c>
      <c r="M52" s="52" t="str">
        <f>TeamDec[[#This Row],[Gender]]</f>
        <v>M</v>
      </c>
      <c r="N52" s="35">
        <f>IF(TeamDec[[#This Row],[Gender]]="M",
    IFERROR(VLOOKUP(TeamDec[[#This Row],[FullName]], tblRace1B[[Name]:[Posn]], 2, FALSE), ""),
    IFERROR(VLOOKUP(TeamDec[[#This Row],[FullName]], tblRace1G[[Name]:[Posn]], 2, FALSE), ""))</f>
        <v>41</v>
      </c>
      <c r="O52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52" s="53" t="str">
        <f>TeamDec[[#This Row],[FullName]]</f>
        <v>Jude Lynch</v>
      </c>
      <c r="R52" s="51" t="str">
        <f>TeamDec[[#This Row],[Club]]</f>
        <v>Harwich Runners</v>
      </c>
      <c r="S52" s="52" t="str">
        <f>TeamDec[[#This Row],[Gender]]</f>
        <v>M</v>
      </c>
      <c r="T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2" s="53" t="str">
        <f>TeamDec[[#This Row],[FullName]]</f>
        <v>Jude Lynch</v>
      </c>
      <c r="X52" s="51" t="str">
        <f>TeamDec[[#This Row],[Club]]</f>
        <v>Harwich Runners</v>
      </c>
      <c r="Y52" s="52" t="str">
        <f>TeamDec[[#This Row],[Gender]]</f>
        <v>M</v>
      </c>
      <c r="Z52" s="35">
        <f>IF(TeamDec[[#This Row],[Gender]]="M",
    IFERROR(VLOOKUP(TeamDec[[#This Row],[FullName]], tblRace3B[[Name]:[Posn]], 2, FALSE), ""),
    IFERROR(VLOOKUP(TeamDec[[#This Row],[FullName]], tblRace3G[[Name]:[Posn]], 2, FALSE), ""))</f>
        <v>41</v>
      </c>
      <c r="AA52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52" s="53" t="str">
        <f>TeamDec[[#This Row],[FullName]]</f>
        <v>Jude Lynch</v>
      </c>
      <c r="AD52" s="51" t="str">
        <f>TeamDec[[#This Row],[Club]]</f>
        <v>Harwich Runners</v>
      </c>
      <c r="AE52" s="52" t="str">
        <f>TeamDec[[#This Row],[Gender]]</f>
        <v>M</v>
      </c>
      <c r="AF52" s="35">
        <f>IF(TeamDec[[#This Row],[Gender]]="M",
    IFERROR(VLOOKUP(TeamDec[[#This Row],[FullName]], tblRace4B[[Name]:[Posn]], 2, FALSE), ""),
    IFERROR(VLOOKUP(TeamDec[[#This Row],[FullName]], tblRace4G[[Name]:[Posn]], 2, FALSE), ""))</f>
        <v>42</v>
      </c>
      <c r="AG52" s="29">
        <f>IF(TeamDec[[#This Row],[Gender]]="M",
    IFERROR(VLOOKUP(TeamDec[[#This Row],[FullName]], tblRace4B[[Name]:[Points]], 5, FALSE), ""),
    IFERROR(VLOOKUP(TeamDec[[#This Row],[FullName]], tblRace4G[[Name]:[Points]], 5, FALSE), ""))</f>
        <v>13</v>
      </c>
      <c r="AI52" s="53" t="str">
        <f>TeamDec[[#This Row],[FullName]]</f>
        <v>Jude Lynch</v>
      </c>
      <c r="AJ52" s="51" t="str">
        <f>TeamDec[[#This Row],[Club]]</f>
        <v>Harwich Runners</v>
      </c>
      <c r="AK52" s="52" t="str">
        <f>TeamDec[[#This Row],[Gender]]</f>
        <v>M</v>
      </c>
      <c r="AL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2" s="53" t="str">
        <f>TeamDec[[#This Row],[FullName]]</f>
        <v>Jude Lynch</v>
      </c>
      <c r="AP52" s="51" t="str">
        <f>TeamDec[[#This Row],[Club]]</f>
        <v>Harwich Runners</v>
      </c>
      <c r="AQ52" s="52" t="str">
        <f>TeamDec[[#This Row],[Gender]]</f>
        <v>M</v>
      </c>
      <c r="AR52" s="51" t="str">
        <f>TeamDec[[#This Row],[AG]]</f>
        <v>U13</v>
      </c>
      <c r="AS52" s="35">
        <f t="shared" si="2"/>
        <v>3</v>
      </c>
      <c r="AT52" s="29">
        <f t="shared" si="3"/>
        <v>41</v>
      </c>
    </row>
    <row r="53" spans="1:46" x14ac:dyDescent="0.35">
      <c r="A53" s="5"/>
      <c r="B53" s="27" t="s">
        <v>182</v>
      </c>
      <c r="C53" s="27" t="s">
        <v>183</v>
      </c>
      <c r="D53" s="1" t="s">
        <v>1008</v>
      </c>
      <c r="E53" s="1" t="s">
        <v>4</v>
      </c>
      <c r="F53" s="30" t="s">
        <v>16</v>
      </c>
      <c r="G53" s="7">
        <v>8</v>
      </c>
      <c r="H53" s="29" t="str">
        <f t="shared" si="1"/>
        <v>U13</v>
      </c>
      <c r="K53" s="53" t="str">
        <f>TeamDec[[#This Row],[FullName]]</f>
        <v>Isaac Tovey</v>
      </c>
      <c r="L53" s="51" t="str">
        <f>TeamDec[[#This Row],[Club]]</f>
        <v>Harwich Runners</v>
      </c>
      <c r="M53" s="52" t="str">
        <f>TeamDec[[#This Row],[Gender]]</f>
        <v>M</v>
      </c>
      <c r="N5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3" s="53" t="str">
        <f>TeamDec[[#This Row],[FullName]]</f>
        <v>Isaac Tovey</v>
      </c>
      <c r="R53" s="51" t="str">
        <f>TeamDec[[#This Row],[Club]]</f>
        <v>Harwich Runners</v>
      </c>
      <c r="S53" s="52" t="str">
        <f>TeamDec[[#This Row],[Gender]]</f>
        <v>M</v>
      </c>
      <c r="T5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3" s="53" t="str">
        <f>TeamDec[[#This Row],[FullName]]</f>
        <v>Isaac Tovey</v>
      </c>
      <c r="X53" s="51" t="str">
        <f>TeamDec[[#This Row],[Club]]</f>
        <v>Harwich Runners</v>
      </c>
      <c r="Y53" s="52" t="str">
        <f>TeamDec[[#This Row],[Gender]]</f>
        <v>M</v>
      </c>
      <c r="Z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3" s="53" t="str">
        <f>TeamDec[[#This Row],[FullName]]</f>
        <v>Isaac Tovey</v>
      </c>
      <c r="AD53" s="51" t="str">
        <f>TeamDec[[#This Row],[Club]]</f>
        <v>Harwich Runners</v>
      </c>
      <c r="AE53" s="52" t="str">
        <f>TeamDec[[#This Row],[Gender]]</f>
        <v>M</v>
      </c>
      <c r="AF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3" s="53" t="str">
        <f>TeamDec[[#This Row],[FullName]]</f>
        <v>Isaac Tovey</v>
      </c>
      <c r="AJ53" s="51" t="str">
        <f>TeamDec[[#This Row],[Club]]</f>
        <v>Harwich Runners</v>
      </c>
      <c r="AK53" s="52" t="str">
        <f>TeamDec[[#This Row],[Gender]]</f>
        <v>M</v>
      </c>
      <c r="AL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3" s="53" t="str">
        <f>TeamDec[[#This Row],[FullName]]</f>
        <v>Isaac Tovey</v>
      </c>
      <c r="AP53" s="51" t="str">
        <f>TeamDec[[#This Row],[Club]]</f>
        <v>Harwich Runners</v>
      </c>
      <c r="AQ53" s="52" t="str">
        <f>TeamDec[[#This Row],[Gender]]</f>
        <v>M</v>
      </c>
      <c r="AR53" s="51" t="str">
        <f>TeamDec[[#This Row],[AG]]</f>
        <v>U13</v>
      </c>
      <c r="AS53" s="35">
        <f t="shared" si="2"/>
        <v>0</v>
      </c>
      <c r="AT53" s="29">
        <f t="shared" si="3"/>
        <v>0</v>
      </c>
    </row>
    <row r="54" spans="1:46" x14ac:dyDescent="0.35">
      <c r="A54" s="5"/>
      <c r="B54" s="27" t="s">
        <v>184</v>
      </c>
      <c r="C54" s="27" t="s">
        <v>183</v>
      </c>
      <c r="D54" s="1" t="s">
        <v>1009</v>
      </c>
      <c r="E54" s="1" t="s">
        <v>4</v>
      </c>
      <c r="F54" s="30" t="s">
        <v>17</v>
      </c>
      <c r="G54" s="7">
        <v>6</v>
      </c>
      <c r="H54" s="29" t="str">
        <f t="shared" si="1"/>
        <v>U11</v>
      </c>
      <c r="K54" s="53" t="str">
        <f>TeamDec[[#This Row],[FullName]]</f>
        <v>Wren Tovey</v>
      </c>
      <c r="L54" s="51" t="str">
        <f>TeamDec[[#This Row],[Club]]</f>
        <v>Harwich Runners</v>
      </c>
      <c r="M54" s="52" t="str">
        <f>TeamDec[[#This Row],[Gender]]</f>
        <v>F</v>
      </c>
      <c r="N5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4" s="53" t="str">
        <f>TeamDec[[#This Row],[FullName]]</f>
        <v>Wren Tovey</v>
      </c>
      <c r="R54" s="51" t="str">
        <f>TeamDec[[#This Row],[Club]]</f>
        <v>Harwich Runners</v>
      </c>
      <c r="S54" s="52" t="str">
        <f>TeamDec[[#This Row],[Gender]]</f>
        <v>F</v>
      </c>
      <c r="T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4" s="53" t="str">
        <f>TeamDec[[#This Row],[FullName]]</f>
        <v>Wren Tovey</v>
      </c>
      <c r="X54" s="51" t="str">
        <f>TeamDec[[#This Row],[Club]]</f>
        <v>Harwich Runners</v>
      </c>
      <c r="Y54" s="52" t="str">
        <f>TeamDec[[#This Row],[Gender]]</f>
        <v>F</v>
      </c>
      <c r="Z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4" s="53" t="str">
        <f>TeamDec[[#This Row],[FullName]]</f>
        <v>Wren Tovey</v>
      </c>
      <c r="AD54" s="51" t="str">
        <f>TeamDec[[#This Row],[Club]]</f>
        <v>Harwich Runners</v>
      </c>
      <c r="AE54" s="52" t="str">
        <f>TeamDec[[#This Row],[Gender]]</f>
        <v>F</v>
      </c>
      <c r="AF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4" s="53" t="str">
        <f>TeamDec[[#This Row],[FullName]]</f>
        <v>Wren Tovey</v>
      </c>
      <c r="AJ54" s="51" t="str">
        <f>TeamDec[[#This Row],[Club]]</f>
        <v>Harwich Runners</v>
      </c>
      <c r="AK54" s="52" t="str">
        <f>TeamDec[[#This Row],[Gender]]</f>
        <v>F</v>
      </c>
      <c r="AL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4" s="53" t="str">
        <f>TeamDec[[#This Row],[FullName]]</f>
        <v>Wren Tovey</v>
      </c>
      <c r="AP54" s="51" t="str">
        <f>TeamDec[[#This Row],[Club]]</f>
        <v>Harwich Runners</v>
      </c>
      <c r="AQ54" s="52" t="str">
        <f>TeamDec[[#This Row],[Gender]]</f>
        <v>F</v>
      </c>
      <c r="AR54" s="51" t="str">
        <f>TeamDec[[#This Row],[AG]]</f>
        <v>U11</v>
      </c>
      <c r="AS54" s="35">
        <f t="shared" si="2"/>
        <v>0</v>
      </c>
      <c r="AT54" s="29">
        <f t="shared" si="3"/>
        <v>0</v>
      </c>
    </row>
    <row r="55" spans="1:46" x14ac:dyDescent="0.35">
      <c r="A55" s="5"/>
      <c r="B55" s="27" t="s">
        <v>185</v>
      </c>
      <c r="C55" s="27" t="s">
        <v>186</v>
      </c>
      <c r="D55" s="1" t="s">
        <v>828</v>
      </c>
      <c r="E55" s="1" t="s">
        <v>4</v>
      </c>
      <c r="F55" s="30" t="s">
        <v>16</v>
      </c>
      <c r="G55" s="7">
        <v>10</v>
      </c>
      <c r="H55" s="29" t="str">
        <f t="shared" si="1"/>
        <v>U15</v>
      </c>
      <c r="K55" s="53" t="str">
        <f>TeamDec[[#This Row],[FullName]]</f>
        <v>Harry Tyrrell</v>
      </c>
      <c r="L55" s="51" t="str">
        <f>TeamDec[[#This Row],[Club]]</f>
        <v>Harwich Runners</v>
      </c>
      <c r="M55" s="52" t="str">
        <f>TeamDec[[#This Row],[Gender]]</f>
        <v>M</v>
      </c>
      <c r="N5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5" s="53" t="str">
        <f>TeamDec[[#This Row],[FullName]]</f>
        <v>Harry Tyrrell</v>
      </c>
      <c r="R55" s="51" t="str">
        <f>TeamDec[[#This Row],[Club]]</f>
        <v>Harwich Runners</v>
      </c>
      <c r="S55" s="52" t="str">
        <f>TeamDec[[#This Row],[Gender]]</f>
        <v>M</v>
      </c>
      <c r="T55" s="35">
        <f>IF(TeamDec[[#This Row],[Gender]]="M",
    IFERROR(VLOOKUP(TeamDec[[#This Row],[FullName]], tblRace2B[[Name]:[Posn]], 2, FALSE), ""),
    IFERROR(VLOOKUP(TeamDec[[#This Row],[FullName]], tblRace2G[[Name]:[Posn]], 2, FALSE), ""))</f>
        <v>34</v>
      </c>
      <c r="U55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55" s="53" t="str">
        <f>TeamDec[[#This Row],[FullName]]</f>
        <v>Harry Tyrrell</v>
      </c>
      <c r="X55" s="51" t="str">
        <f>TeamDec[[#This Row],[Club]]</f>
        <v>Harwich Runners</v>
      </c>
      <c r="Y55" s="52" t="str">
        <f>TeamDec[[#This Row],[Gender]]</f>
        <v>M</v>
      </c>
      <c r="Z55" s="35">
        <f>IF(TeamDec[[#This Row],[Gender]]="M",
    IFERROR(VLOOKUP(TeamDec[[#This Row],[FullName]], tblRace3B[[Name]:[Posn]], 2, FALSE), ""),
    IFERROR(VLOOKUP(TeamDec[[#This Row],[FullName]], tblRace3G[[Name]:[Posn]], 2, FALSE), ""))</f>
        <v>38</v>
      </c>
      <c r="AA55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55" s="53" t="str">
        <f>TeamDec[[#This Row],[FullName]]</f>
        <v>Harry Tyrrell</v>
      </c>
      <c r="AD55" s="51" t="str">
        <f>TeamDec[[#This Row],[Club]]</f>
        <v>Harwich Runners</v>
      </c>
      <c r="AE55" s="52" t="str">
        <f>TeamDec[[#This Row],[Gender]]</f>
        <v>M</v>
      </c>
      <c r="AF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5" s="53" t="str">
        <f>TeamDec[[#This Row],[FullName]]</f>
        <v>Harry Tyrrell</v>
      </c>
      <c r="AJ55" s="51" t="str">
        <f>TeamDec[[#This Row],[Club]]</f>
        <v>Harwich Runners</v>
      </c>
      <c r="AK55" s="52" t="str">
        <f>TeamDec[[#This Row],[Gender]]</f>
        <v>M</v>
      </c>
      <c r="AL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5" s="53" t="str">
        <f>TeamDec[[#This Row],[FullName]]</f>
        <v>Harry Tyrrell</v>
      </c>
      <c r="AP55" s="51" t="str">
        <f>TeamDec[[#This Row],[Club]]</f>
        <v>Harwich Runners</v>
      </c>
      <c r="AQ55" s="52" t="str">
        <f>TeamDec[[#This Row],[Gender]]</f>
        <v>M</v>
      </c>
      <c r="AR55" s="51" t="str">
        <f>TeamDec[[#This Row],[AG]]</f>
        <v>U15</v>
      </c>
      <c r="AS55" s="35">
        <f t="shared" si="2"/>
        <v>2</v>
      </c>
      <c r="AT55" s="29">
        <f t="shared" si="3"/>
        <v>26</v>
      </c>
    </row>
    <row r="56" spans="1:46" x14ac:dyDescent="0.35">
      <c r="A56" s="5"/>
      <c r="B56" s="24" t="s">
        <v>187</v>
      </c>
      <c r="C56" s="6" t="s">
        <v>186</v>
      </c>
      <c r="D56" s="1" t="s">
        <v>832</v>
      </c>
      <c r="E56" s="1" t="s">
        <v>4</v>
      </c>
      <c r="F56" s="30" t="s">
        <v>17</v>
      </c>
      <c r="G56" s="7">
        <v>8</v>
      </c>
      <c r="H56" s="29" t="str">
        <f t="shared" si="1"/>
        <v>U13</v>
      </c>
      <c r="K56" s="53" t="str">
        <f>TeamDec[[#This Row],[FullName]]</f>
        <v>Audrey Tyrrell</v>
      </c>
      <c r="L56" s="51" t="str">
        <f>TeamDec[[#This Row],[Club]]</f>
        <v>Harwich Runners</v>
      </c>
      <c r="M56" s="52" t="str">
        <f>TeamDec[[#This Row],[Gender]]</f>
        <v>F</v>
      </c>
      <c r="N5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6" s="53" t="str">
        <f>TeamDec[[#This Row],[FullName]]</f>
        <v>Audrey Tyrrell</v>
      </c>
      <c r="R56" s="51" t="str">
        <f>TeamDec[[#This Row],[Club]]</f>
        <v>Harwich Runners</v>
      </c>
      <c r="S56" s="52" t="str">
        <f>TeamDec[[#This Row],[Gender]]</f>
        <v>F</v>
      </c>
      <c r="T56" s="35">
        <f>IF(TeamDec[[#This Row],[Gender]]="M",
    IFERROR(VLOOKUP(TeamDec[[#This Row],[FullName]], tblRace2B[[Name]:[Posn]], 2, FALSE), ""),
    IFERROR(VLOOKUP(TeamDec[[#This Row],[FullName]], tblRace2G[[Name]:[Posn]], 2, FALSE), ""))</f>
        <v>50</v>
      </c>
      <c r="U56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56" s="53" t="str">
        <f>TeamDec[[#This Row],[FullName]]</f>
        <v>Audrey Tyrrell</v>
      </c>
      <c r="X56" s="51" t="str">
        <f>TeamDec[[#This Row],[Club]]</f>
        <v>Harwich Runners</v>
      </c>
      <c r="Y56" s="52" t="str">
        <f>TeamDec[[#This Row],[Gender]]</f>
        <v>F</v>
      </c>
      <c r="Z56" s="35">
        <f>IF(TeamDec[[#This Row],[Gender]]="M",
    IFERROR(VLOOKUP(TeamDec[[#This Row],[FullName]], tblRace3B[[Name]:[Posn]], 2, FALSE), ""),
    IFERROR(VLOOKUP(TeamDec[[#This Row],[FullName]], tblRace3G[[Name]:[Posn]], 2, FALSE), ""))</f>
        <v>48</v>
      </c>
      <c r="AA56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56" s="53" t="str">
        <f>TeamDec[[#This Row],[FullName]]</f>
        <v>Audrey Tyrrell</v>
      </c>
      <c r="AD56" s="51" t="str">
        <f>TeamDec[[#This Row],[Club]]</f>
        <v>Harwich Runners</v>
      </c>
      <c r="AE56" s="52" t="str">
        <f>TeamDec[[#This Row],[Gender]]</f>
        <v>F</v>
      </c>
      <c r="AF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6" s="53" t="str">
        <f>TeamDec[[#This Row],[FullName]]</f>
        <v>Audrey Tyrrell</v>
      </c>
      <c r="AJ56" s="51" t="str">
        <f>TeamDec[[#This Row],[Club]]</f>
        <v>Harwich Runners</v>
      </c>
      <c r="AK56" s="52" t="str">
        <f>TeamDec[[#This Row],[Gender]]</f>
        <v>F</v>
      </c>
      <c r="AL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6" s="53" t="str">
        <f>TeamDec[[#This Row],[FullName]]</f>
        <v>Audrey Tyrrell</v>
      </c>
      <c r="AP56" s="51" t="str">
        <f>TeamDec[[#This Row],[Club]]</f>
        <v>Harwich Runners</v>
      </c>
      <c r="AQ56" s="52" t="str">
        <f>TeamDec[[#This Row],[Gender]]</f>
        <v>F</v>
      </c>
      <c r="AR56" s="51" t="str">
        <f>TeamDec[[#This Row],[AG]]</f>
        <v>U13</v>
      </c>
      <c r="AS56" s="35">
        <f t="shared" si="2"/>
        <v>2</v>
      </c>
      <c r="AT56" s="29">
        <f t="shared" si="3"/>
        <v>28</v>
      </c>
    </row>
    <row r="57" spans="1:46" x14ac:dyDescent="0.35">
      <c r="A57" s="5"/>
      <c r="B57" s="24" t="s">
        <v>188</v>
      </c>
      <c r="C57" s="6" t="s">
        <v>189</v>
      </c>
      <c r="D57" s="1" t="s">
        <v>725</v>
      </c>
      <c r="E57" s="1" t="s">
        <v>4</v>
      </c>
      <c r="F57" s="30" t="s">
        <v>17</v>
      </c>
      <c r="G57" s="7">
        <v>8</v>
      </c>
      <c r="H57" s="29" t="str">
        <f t="shared" si="1"/>
        <v>U13</v>
      </c>
      <c r="K57" s="53" t="str">
        <f>TeamDec[[#This Row],[FullName]]</f>
        <v>Poppy Turner</v>
      </c>
      <c r="L57" s="51" t="str">
        <f>TeamDec[[#This Row],[Club]]</f>
        <v>Harwich Runners</v>
      </c>
      <c r="M57" s="52" t="str">
        <f>TeamDec[[#This Row],[Gender]]</f>
        <v>F</v>
      </c>
      <c r="N57" s="35">
        <f>IF(TeamDec[[#This Row],[Gender]]="M",
    IFERROR(VLOOKUP(TeamDec[[#This Row],[FullName]], tblRace1B[[Name]:[Posn]], 2, FALSE), ""),
    IFERROR(VLOOKUP(TeamDec[[#This Row],[FullName]], tblRace1G[[Name]:[Posn]], 2, FALSE), ""))</f>
        <v>40</v>
      </c>
      <c r="O57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57" s="53" t="str">
        <f>TeamDec[[#This Row],[FullName]]</f>
        <v>Poppy Turner</v>
      </c>
      <c r="R57" s="51" t="str">
        <f>TeamDec[[#This Row],[Club]]</f>
        <v>Harwich Runners</v>
      </c>
      <c r="S57" s="52" t="str">
        <f>TeamDec[[#This Row],[Gender]]</f>
        <v>F</v>
      </c>
      <c r="T5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7" s="53" t="str">
        <f>TeamDec[[#This Row],[FullName]]</f>
        <v>Poppy Turner</v>
      </c>
      <c r="X57" s="51" t="str">
        <f>TeamDec[[#This Row],[Club]]</f>
        <v>Harwich Runners</v>
      </c>
      <c r="Y57" s="52" t="str">
        <f>TeamDec[[#This Row],[Gender]]</f>
        <v>F</v>
      </c>
      <c r="Z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7" s="53" t="str">
        <f>TeamDec[[#This Row],[FullName]]</f>
        <v>Poppy Turner</v>
      </c>
      <c r="AD57" s="51" t="str">
        <f>TeamDec[[#This Row],[Club]]</f>
        <v>Harwich Runners</v>
      </c>
      <c r="AE57" s="52" t="str">
        <f>TeamDec[[#This Row],[Gender]]</f>
        <v>F</v>
      </c>
      <c r="AF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7" s="53" t="str">
        <f>TeamDec[[#This Row],[FullName]]</f>
        <v>Poppy Turner</v>
      </c>
      <c r="AJ57" s="51" t="str">
        <f>TeamDec[[#This Row],[Club]]</f>
        <v>Harwich Runners</v>
      </c>
      <c r="AK57" s="52" t="str">
        <f>TeamDec[[#This Row],[Gender]]</f>
        <v>F</v>
      </c>
      <c r="AL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7" s="53" t="str">
        <f>TeamDec[[#This Row],[FullName]]</f>
        <v>Poppy Turner</v>
      </c>
      <c r="AP57" s="51" t="str">
        <f>TeamDec[[#This Row],[Club]]</f>
        <v>Harwich Runners</v>
      </c>
      <c r="AQ57" s="52" t="str">
        <f>TeamDec[[#This Row],[Gender]]</f>
        <v>F</v>
      </c>
      <c r="AR57" s="51" t="str">
        <f>TeamDec[[#This Row],[AG]]</f>
        <v>U13</v>
      </c>
      <c r="AS57" s="35">
        <f t="shared" si="2"/>
        <v>1</v>
      </c>
      <c r="AT57" s="29">
        <f t="shared" si="3"/>
        <v>10</v>
      </c>
    </row>
    <row r="58" spans="1:46" x14ac:dyDescent="0.35">
      <c r="A58" s="5"/>
      <c r="B58" s="24" t="s">
        <v>185</v>
      </c>
      <c r="C58" s="6" t="s">
        <v>190</v>
      </c>
      <c r="D58" s="1" t="s">
        <v>717</v>
      </c>
      <c r="E58" s="1" t="s">
        <v>4</v>
      </c>
      <c r="F58" s="30" t="s">
        <v>16</v>
      </c>
      <c r="G58" s="7">
        <v>11</v>
      </c>
      <c r="H58" s="29" t="str">
        <f t="shared" si="1"/>
        <v>U17</v>
      </c>
      <c r="K58" s="53" t="str">
        <f>TeamDec[[#This Row],[FullName]]</f>
        <v>Harry Tilley</v>
      </c>
      <c r="L58" s="51" t="str">
        <f>TeamDec[[#This Row],[Club]]</f>
        <v>Harwich Runners</v>
      </c>
      <c r="M58" s="52" t="str">
        <f>TeamDec[[#This Row],[Gender]]</f>
        <v>M</v>
      </c>
      <c r="N58" s="35">
        <f>IF(TeamDec[[#This Row],[Gender]]="M",
    IFERROR(VLOOKUP(TeamDec[[#This Row],[FullName]], tblRace1B[[Name]:[Posn]], 2, FALSE), ""),
    IFERROR(VLOOKUP(TeamDec[[#This Row],[FullName]], tblRace1G[[Name]:[Posn]], 2, FALSE), ""))</f>
        <v>19</v>
      </c>
      <c r="O58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58" s="53" t="str">
        <f>TeamDec[[#This Row],[FullName]]</f>
        <v>Harry Tilley</v>
      </c>
      <c r="R58" s="51" t="str">
        <f>TeamDec[[#This Row],[Club]]</f>
        <v>Harwich Runners</v>
      </c>
      <c r="S58" s="52" t="str">
        <f>TeamDec[[#This Row],[Gender]]</f>
        <v>M</v>
      </c>
      <c r="T58" s="35">
        <f>IF(TeamDec[[#This Row],[Gender]]="M",
    IFERROR(VLOOKUP(TeamDec[[#This Row],[FullName]], tblRace2B[[Name]:[Posn]], 2, FALSE), ""),
    IFERROR(VLOOKUP(TeamDec[[#This Row],[FullName]], tblRace2G[[Name]:[Posn]], 2, FALSE), ""))</f>
        <v>1</v>
      </c>
      <c r="U58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58" s="53" t="str">
        <f>TeamDec[[#This Row],[FullName]]</f>
        <v>Harry Tilley</v>
      </c>
      <c r="X58" s="51" t="str">
        <f>TeamDec[[#This Row],[Club]]</f>
        <v>Harwich Runners</v>
      </c>
      <c r="Y58" s="52" t="str">
        <f>TeamDec[[#This Row],[Gender]]</f>
        <v>M</v>
      </c>
      <c r="Z58" s="35">
        <f>IF(TeamDec[[#This Row],[Gender]]="M",
    IFERROR(VLOOKUP(TeamDec[[#This Row],[FullName]], tblRace3B[[Name]:[Posn]], 2, FALSE), ""),
    IFERROR(VLOOKUP(TeamDec[[#This Row],[FullName]], tblRace3G[[Name]:[Posn]], 2, FALSE), ""))</f>
        <v>1</v>
      </c>
      <c r="AA58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58" s="53" t="str">
        <f>TeamDec[[#This Row],[FullName]]</f>
        <v>Harry Tilley</v>
      </c>
      <c r="AD58" s="51" t="str">
        <f>TeamDec[[#This Row],[Club]]</f>
        <v>Harwich Runners</v>
      </c>
      <c r="AE58" s="52" t="str">
        <f>TeamDec[[#This Row],[Gender]]</f>
        <v>M</v>
      </c>
      <c r="AF58" s="35">
        <f>IF(TeamDec[[#This Row],[Gender]]="M",
    IFERROR(VLOOKUP(TeamDec[[#This Row],[FullName]], tblRace4B[[Name]:[Posn]], 2, FALSE), ""),
    IFERROR(VLOOKUP(TeamDec[[#This Row],[FullName]], tblRace4G[[Name]:[Posn]], 2, FALSE), ""))</f>
        <v>1</v>
      </c>
      <c r="AG58" s="29">
        <f>IF(TeamDec[[#This Row],[Gender]]="M",
    IFERROR(VLOOKUP(TeamDec[[#This Row],[FullName]], tblRace4B[[Name]:[Points]], 5, FALSE), ""),
    IFERROR(VLOOKUP(TeamDec[[#This Row],[FullName]], tblRace4G[[Name]:[Points]], 5, FALSE), ""))</f>
        <v>1</v>
      </c>
      <c r="AI58" s="53" t="str">
        <f>TeamDec[[#This Row],[FullName]]</f>
        <v>Harry Tilley</v>
      </c>
      <c r="AJ58" s="51" t="str">
        <f>TeamDec[[#This Row],[Club]]</f>
        <v>Harwich Runners</v>
      </c>
      <c r="AK58" s="52" t="str">
        <f>TeamDec[[#This Row],[Gender]]</f>
        <v>M</v>
      </c>
      <c r="AL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8" s="53" t="str">
        <f>TeamDec[[#This Row],[FullName]]</f>
        <v>Harry Tilley</v>
      </c>
      <c r="AP58" s="51" t="str">
        <f>TeamDec[[#This Row],[Club]]</f>
        <v>Harwich Runners</v>
      </c>
      <c r="AQ58" s="52" t="str">
        <f>TeamDec[[#This Row],[Gender]]</f>
        <v>M</v>
      </c>
      <c r="AR58" s="51" t="str">
        <f>TeamDec[[#This Row],[AG]]</f>
        <v>U17</v>
      </c>
      <c r="AS58" s="35">
        <f t="shared" si="2"/>
        <v>4</v>
      </c>
      <c r="AT58" s="29">
        <f t="shared" si="3"/>
        <v>6</v>
      </c>
    </row>
    <row r="59" spans="1:46" x14ac:dyDescent="0.35">
      <c r="A59" s="5"/>
      <c r="B59" s="24" t="s">
        <v>188</v>
      </c>
      <c r="C59" s="6" t="s">
        <v>190</v>
      </c>
      <c r="D59" s="1" t="s">
        <v>722</v>
      </c>
      <c r="E59" s="1" t="s">
        <v>4</v>
      </c>
      <c r="F59" s="30" t="s">
        <v>17</v>
      </c>
      <c r="G59" s="7">
        <v>9</v>
      </c>
      <c r="H59" s="29" t="str">
        <f t="shared" si="1"/>
        <v>U15</v>
      </c>
      <c r="K59" s="53" t="str">
        <f>TeamDec[[#This Row],[FullName]]</f>
        <v>Poppy Tilley</v>
      </c>
      <c r="L59" s="51" t="str">
        <f>TeamDec[[#This Row],[Club]]</f>
        <v>Harwich Runners</v>
      </c>
      <c r="M59" s="52" t="str">
        <f>TeamDec[[#This Row],[Gender]]</f>
        <v>F</v>
      </c>
      <c r="N59" s="35">
        <f>IF(TeamDec[[#This Row],[Gender]]="M",
    IFERROR(VLOOKUP(TeamDec[[#This Row],[FullName]], tblRace1B[[Name]:[Posn]], 2, FALSE), ""),
    IFERROR(VLOOKUP(TeamDec[[#This Row],[FullName]], tblRace1G[[Name]:[Posn]], 2, FALSE), ""))</f>
        <v>2</v>
      </c>
      <c r="O59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59" s="53" t="str">
        <f>TeamDec[[#This Row],[FullName]]</f>
        <v>Poppy Tilley</v>
      </c>
      <c r="R59" s="51" t="str">
        <f>TeamDec[[#This Row],[Club]]</f>
        <v>Harwich Runners</v>
      </c>
      <c r="S59" s="52" t="str">
        <f>TeamDec[[#This Row],[Gender]]</f>
        <v>F</v>
      </c>
      <c r="T59" s="35">
        <f>IF(TeamDec[[#This Row],[Gender]]="M",
    IFERROR(VLOOKUP(TeamDec[[#This Row],[FullName]], tblRace2B[[Name]:[Posn]], 2, FALSE), ""),
    IFERROR(VLOOKUP(TeamDec[[#This Row],[FullName]], tblRace2G[[Name]:[Posn]], 2, FALSE), ""))</f>
        <v>2</v>
      </c>
      <c r="U59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59" s="53" t="str">
        <f>TeamDec[[#This Row],[FullName]]</f>
        <v>Poppy Tilley</v>
      </c>
      <c r="X59" s="51" t="str">
        <f>TeamDec[[#This Row],[Club]]</f>
        <v>Harwich Runners</v>
      </c>
      <c r="Y59" s="52" t="str">
        <f>TeamDec[[#This Row],[Gender]]</f>
        <v>F</v>
      </c>
      <c r="Z59" s="35">
        <f>IF(TeamDec[[#This Row],[Gender]]="M",
    IFERROR(VLOOKUP(TeamDec[[#This Row],[FullName]], tblRace3B[[Name]:[Posn]], 2, FALSE), ""),
    IFERROR(VLOOKUP(TeamDec[[#This Row],[FullName]], tblRace3G[[Name]:[Posn]], 2, FALSE), ""))</f>
        <v>1</v>
      </c>
      <c r="AA59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59" s="53" t="str">
        <f>TeamDec[[#This Row],[FullName]]</f>
        <v>Poppy Tilley</v>
      </c>
      <c r="AD59" s="51" t="str">
        <f>TeamDec[[#This Row],[Club]]</f>
        <v>Harwich Runners</v>
      </c>
      <c r="AE59" s="52" t="str">
        <f>TeamDec[[#This Row],[Gender]]</f>
        <v>F</v>
      </c>
      <c r="AF59" s="35">
        <f>IF(TeamDec[[#This Row],[Gender]]="M",
    IFERROR(VLOOKUP(TeamDec[[#This Row],[FullName]], tblRace4B[[Name]:[Posn]], 2, FALSE), ""),
    IFERROR(VLOOKUP(TeamDec[[#This Row],[FullName]], tblRace4G[[Name]:[Posn]], 2, FALSE), ""))</f>
        <v>1</v>
      </c>
      <c r="AG59" s="29">
        <f>IF(TeamDec[[#This Row],[Gender]]="M",
    IFERROR(VLOOKUP(TeamDec[[#This Row],[FullName]], tblRace4B[[Name]:[Points]], 5, FALSE), ""),
    IFERROR(VLOOKUP(TeamDec[[#This Row],[FullName]], tblRace4G[[Name]:[Points]], 5, FALSE), ""))</f>
        <v>1</v>
      </c>
      <c r="AI59" s="53" t="str">
        <f>TeamDec[[#This Row],[FullName]]</f>
        <v>Poppy Tilley</v>
      </c>
      <c r="AJ59" s="51" t="str">
        <f>TeamDec[[#This Row],[Club]]</f>
        <v>Harwich Runners</v>
      </c>
      <c r="AK59" s="52" t="str">
        <f>TeamDec[[#This Row],[Gender]]</f>
        <v>F</v>
      </c>
      <c r="AL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9" s="53" t="str">
        <f>TeamDec[[#This Row],[FullName]]</f>
        <v>Poppy Tilley</v>
      </c>
      <c r="AP59" s="51" t="str">
        <f>TeamDec[[#This Row],[Club]]</f>
        <v>Harwich Runners</v>
      </c>
      <c r="AQ59" s="52" t="str">
        <f>TeamDec[[#This Row],[Gender]]</f>
        <v>F</v>
      </c>
      <c r="AR59" s="51" t="str">
        <f>TeamDec[[#This Row],[AG]]</f>
        <v>U15</v>
      </c>
      <c r="AS59" s="35">
        <f t="shared" si="2"/>
        <v>4</v>
      </c>
      <c r="AT59" s="29">
        <f t="shared" si="3"/>
        <v>4</v>
      </c>
    </row>
    <row r="60" spans="1:46" x14ac:dyDescent="0.35">
      <c r="A60" s="5"/>
      <c r="B60" s="24" t="s">
        <v>191</v>
      </c>
      <c r="C60" s="6" t="s">
        <v>192</v>
      </c>
      <c r="D60" s="1" t="s">
        <v>1010</v>
      </c>
      <c r="E60" s="1" t="s">
        <v>4</v>
      </c>
      <c r="F60" s="30" t="s">
        <v>17</v>
      </c>
      <c r="G60" s="7">
        <v>6</v>
      </c>
      <c r="H60" s="29" t="str">
        <f t="shared" si="1"/>
        <v>U11</v>
      </c>
      <c r="K60" s="53" t="str">
        <f>TeamDec[[#This Row],[FullName]]</f>
        <v>Georgia Coyles</v>
      </c>
      <c r="L60" s="51" t="str">
        <f>TeamDec[[#This Row],[Club]]</f>
        <v>Harwich Runners</v>
      </c>
      <c r="M60" s="52" t="str">
        <f>TeamDec[[#This Row],[Gender]]</f>
        <v>F</v>
      </c>
      <c r="N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0" s="53" t="str">
        <f>TeamDec[[#This Row],[FullName]]</f>
        <v>Georgia Coyles</v>
      </c>
      <c r="R60" s="51" t="str">
        <f>TeamDec[[#This Row],[Club]]</f>
        <v>Harwich Runners</v>
      </c>
      <c r="S60" s="52" t="str">
        <f>TeamDec[[#This Row],[Gender]]</f>
        <v>F</v>
      </c>
      <c r="T6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6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60" s="53" t="str">
        <f>TeamDec[[#This Row],[FullName]]</f>
        <v>Georgia Coyles</v>
      </c>
      <c r="X60" s="51" t="str">
        <f>TeamDec[[#This Row],[Club]]</f>
        <v>Harwich Runners</v>
      </c>
      <c r="Y60" s="52" t="str">
        <f>TeamDec[[#This Row],[Gender]]</f>
        <v>F</v>
      </c>
      <c r="Z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0" s="53" t="str">
        <f>TeamDec[[#This Row],[FullName]]</f>
        <v>Georgia Coyles</v>
      </c>
      <c r="AD60" s="51" t="str">
        <f>TeamDec[[#This Row],[Club]]</f>
        <v>Harwich Runners</v>
      </c>
      <c r="AE60" s="52" t="str">
        <f>TeamDec[[#This Row],[Gender]]</f>
        <v>F</v>
      </c>
      <c r="AF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0" s="53" t="str">
        <f>TeamDec[[#This Row],[FullName]]</f>
        <v>Georgia Coyles</v>
      </c>
      <c r="AJ60" s="51" t="str">
        <f>TeamDec[[#This Row],[Club]]</f>
        <v>Harwich Runners</v>
      </c>
      <c r="AK60" s="52" t="str">
        <f>TeamDec[[#This Row],[Gender]]</f>
        <v>F</v>
      </c>
      <c r="AL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0" s="53" t="str">
        <f>TeamDec[[#This Row],[FullName]]</f>
        <v>Georgia Coyles</v>
      </c>
      <c r="AP60" s="51" t="str">
        <f>TeamDec[[#This Row],[Club]]</f>
        <v>Harwich Runners</v>
      </c>
      <c r="AQ60" s="52" t="str">
        <f>TeamDec[[#This Row],[Gender]]</f>
        <v>F</v>
      </c>
      <c r="AR60" s="51" t="str">
        <f>TeamDec[[#This Row],[AG]]</f>
        <v>U11</v>
      </c>
      <c r="AS60" s="35">
        <f t="shared" si="2"/>
        <v>0</v>
      </c>
      <c r="AT60" s="29">
        <f t="shared" si="3"/>
        <v>0</v>
      </c>
    </row>
    <row r="61" spans="1:46" x14ac:dyDescent="0.35">
      <c r="A61" s="5"/>
      <c r="B61" s="24" t="s">
        <v>193</v>
      </c>
      <c r="C61" s="6" t="s">
        <v>194</v>
      </c>
      <c r="D61" s="1" t="s">
        <v>831</v>
      </c>
      <c r="E61" s="1" t="s">
        <v>4</v>
      </c>
      <c r="F61" s="30" t="s">
        <v>17</v>
      </c>
      <c r="G61" s="7">
        <v>6</v>
      </c>
      <c r="H61" s="29" t="str">
        <f t="shared" si="1"/>
        <v>U11</v>
      </c>
      <c r="K61" s="53" t="str">
        <f>TeamDec[[#This Row],[FullName]]</f>
        <v>Alliana Peros</v>
      </c>
      <c r="L61" s="51" t="str">
        <f>TeamDec[[#This Row],[Club]]</f>
        <v>Harwich Runners</v>
      </c>
      <c r="M61" s="52" t="str">
        <f>TeamDec[[#This Row],[Gender]]</f>
        <v>F</v>
      </c>
      <c r="N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1" s="53" t="str">
        <f>TeamDec[[#This Row],[FullName]]</f>
        <v>Alliana Peros</v>
      </c>
      <c r="R61" s="51" t="str">
        <f>TeamDec[[#This Row],[Club]]</f>
        <v>Harwich Runners</v>
      </c>
      <c r="S61" s="52" t="str">
        <f>TeamDec[[#This Row],[Gender]]</f>
        <v>F</v>
      </c>
      <c r="T61" s="35">
        <f>IF(TeamDec[[#This Row],[Gender]]="M",
    IFERROR(VLOOKUP(TeamDec[[#This Row],[FullName]], tblRace2B[[Name]:[Posn]], 2, FALSE), ""),
    IFERROR(VLOOKUP(TeamDec[[#This Row],[FullName]], tblRace2G[[Name]:[Posn]], 2, FALSE), ""))</f>
        <v>52</v>
      </c>
      <c r="U61" s="29">
        <f>IF(TeamDec[[#This Row],[Gender]]="M",
    IFERROR(VLOOKUP(TeamDec[[#This Row],[FullName]], tblRace2B[[Name]:[Points]], 5, FALSE), ""),
    IFERROR(VLOOKUP(TeamDec[[#This Row],[FullName]], tblRace2G[[Name]:[Points]], 5, FALSE), ""))</f>
        <v>16</v>
      </c>
      <c r="W61" s="53" t="str">
        <f>TeamDec[[#This Row],[FullName]]</f>
        <v>Alliana Peros</v>
      </c>
      <c r="X61" s="51" t="str">
        <f>TeamDec[[#This Row],[Club]]</f>
        <v>Harwich Runners</v>
      </c>
      <c r="Y61" s="52" t="str">
        <f>TeamDec[[#This Row],[Gender]]</f>
        <v>F</v>
      </c>
      <c r="Z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1" s="53" t="str">
        <f>TeamDec[[#This Row],[FullName]]</f>
        <v>Alliana Peros</v>
      </c>
      <c r="AD61" s="51" t="str">
        <f>TeamDec[[#This Row],[Club]]</f>
        <v>Harwich Runners</v>
      </c>
      <c r="AE61" s="52" t="str">
        <f>TeamDec[[#This Row],[Gender]]</f>
        <v>F</v>
      </c>
      <c r="AF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1" s="53" t="str">
        <f>TeamDec[[#This Row],[FullName]]</f>
        <v>Alliana Peros</v>
      </c>
      <c r="AJ61" s="51" t="str">
        <f>TeamDec[[#This Row],[Club]]</f>
        <v>Harwich Runners</v>
      </c>
      <c r="AK61" s="52" t="str">
        <f>TeamDec[[#This Row],[Gender]]</f>
        <v>F</v>
      </c>
      <c r="AL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1" s="53" t="str">
        <f>TeamDec[[#This Row],[FullName]]</f>
        <v>Alliana Peros</v>
      </c>
      <c r="AP61" s="51" t="str">
        <f>TeamDec[[#This Row],[Club]]</f>
        <v>Harwich Runners</v>
      </c>
      <c r="AQ61" s="52" t="str">
        <f>TeamDec[[#This Row],[Gender]]</f>
        <v>F</v>
      </c>
      <c r="AR61" s="51" t="str">
        <f>TeamDec[[#This Row],[AG]]</f>
        <v>U11</v>
      </c>
      <c r="AS61" s="35">
        <f t="shared" si="2"/>
        <v>1</v>
      </c>
      <c r="AT61" s="29">
        <f t="shared" si="3"/>
        <v>16</v>
      </c>
    </row>
    <row r="62" spans="1:46" x14ac:dyDescent="0.35">
      <c r="A62" s="5"/>
      <c r="B62" s="24" t="s">
        <v>195</v>
      </c>
      <c r="C62" s="6" t="s">
        <v>196</v>
      </c>
      <c r="D62" s="1" t="s">
        <v>724</v>
      </c>
      <c r="E62" s="1" t="s">
        <v>4</v>
      </c>
      <c r="F62" s="30" t="s">
        <v>17</v>
      </c>
      <c r="G62" s="7">
        <v>6</v>
      </c>
      <c r="H62" s="29" t="str">
        <f t="shared" si="1"/>
        <v>U11</v>
      </c>
      <c r="K62" s="53" t="str">
        <f>TeamDec[[#This Row],[FullName]]</f>
        <v>Alice Flatt</v>
      </c>
      <c r="L62" s="51" t="str">
        <f>TeamDec[[#This Row],[Club]]</f>
        <v>Harwich Runners</v>
      </c>
      <c r="M62" s="52" t="str">
        <f>TeamDec[[#This Row],[Gender]]</f>
        <v>F</v>
      </c>
      <c r="N62" s="35">
        <f>IF(TeamDec[[#This Row],[Gender]]="M",
    IFERROR(VLOOKUP(TeamDec[[#This Row],[FullName]], tblRace1B[[Name]:[Posn]], 2, FALSE), ""),
    IFERROR(VLOOKUP(TeamDec[[#This Row],[FullName]], tblRace1G[[Name]:[Posn]], 2, FALSE), ""))</f>
        <v>30</v>
      </c>
      <c r="O62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62" s="53" t="str">
        <f>TeamDec[[#This Row],[FullName]]</f>
        <v>Alice Flatt</v>
      </c>
      <c r="R62" s="51" t="str">
        <f>TeamDec[[#This Row],[Club]]</f>
        <v>Harwich Runners</v>
      </c>
      <c r="S62" s="52" t="str">
        <f>TeamDec[[#This Row],[Gender]]</f>
        <v>F</v>
      </c>
      <c r="T62" s="35">
        <f>IF(TeamDec[[#This Row],[Gender]]="M",
    IFERROR(VLOOKUP(TeamDec[[#This Row],[FullName]], tblRace2B[[Name]:[Posn]], 2, FALSE), ""),
    IFERROR(VLOOKUP(TeamDec[[#This Row],[FullName]], tblRace2G[[Name]:[Posn]], 2, FALSE), ""))</f>
        <v>47</v>
      </c>
      <c r="U62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62" s="53" t="str">
        <f>TeamDec[[#This Row],[FullName]]</f>
        <v>Alice Flatt</v>
      </c>
      <c r="X62" s="51" t="str">
        <f>TeamDec[[#This Row],[Club]]</f>
        <v>Harwich Runners</v>
      </c>
      <c r="Y62" s="52" t="str">
        <f>TeamDec[[#This Row],[Gender]]</f>
        <v>F</v>
      </c>
      <c r="Z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2" s="53" t="str">
        <f>TeamDec[[#This Row],[FullName]]</f>
        <v>Alice Flatt</v>
      </c>
      <c r="AD62" s="51" t="str">
        <f>TeamDec[[#This Row],[Club]]</f>
        <v>Harwich Runners</v>
      </c>
      <c r="AE62" s="52" t="str">
        <f>TeamDec[[#This Row],[Gender]]</f>
        <v>F</v>
      </c>
      <c r="AF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2" s="53" t="str">
        <f>TeamDec[[#This Row],[FullName]]</f>
        <v>Alice Flatt</v>
      </c>
      <c r="AJ62" s="51" t="str">
        <f>TeamDec[[#This Row],[Club]]</f>
        <v>Harwich Runners</v>
      </c>
      <c r="AK62" s="52" t="str">
        <f>TeamDec[[#This Row],[Gender]]</f>
        <v>F</v>
      </c>
      <c r="AL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2" s="53" t="str">
        <f>TeamDec[[#This Row],[FullName]]</f>
        <v>Alice Flatt</v>
      </c>
      <c r="AP62" s="51" t="str">
        <f>TeamDec[[#This Row],[Club]]</f>
        <v>Harwich Runners</v>
      </c>
      <c r="AQ62" s="52" t="str">
        <f>TeamDec[[#This Row],[Gender]]</f>
        <v>F</v>
      </c>
      <c r="AR62" s="51" t="str">
        <f>TeamDec[[#This Row],[AG]]</f>
        <v>U11</v>
      </c>
      <c r="AS62" s="35">
        <f t="shared" si="2"/>
        <v>2</v>
      </c>
      <c r="AT62" s="29">
        <f t="shared" si="3"/>
        <v>22</v>
      </c>
    </row>
    <row r="63" spans="1:46" x14ac:dyDescent="0.35">
      <c r="A63" s="5"/>
      <c r="B63" s="24" t="s">
        <v>197</v>
      </c>
      <c r="C63" s="6" t="s">
        <v>198</v>
      </c>
      <c r="D63" s="1" t="s">
        <v>826</v>
      </c>
      <c r="E63" s="1" t="s">
        <v>4</v>
      </c>
      <c r="F63" s="30" t="s">
        <v>16</v>
      </c>
      <c r="G63" s="7">
        <v>4</v>
      </c>
      <c r="H63" s="29" t="str">
        <f t="shared" si="1"/>
        <v>U11</v>
      </c>
      <c r="K63" s="53" t="str">
        <f>TeamDec[[#This Row],[FullName]]</f>
        <v>Charlie Roxby-Clarke</v>
      </c>
      <c r="L63" s="51" t="str">
        <f>TeamDec[[#This Row],[Club]]</f>
        <v>Harwich Runners</v>
      </c>
      <c r="M63" s="52" t="str">
        <f>TeamDec[[#This Row],[Gender]]</f>
        <v>M</v>
      </c>
      <c r="N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3" s="53" t="str">
        <f>TeamDec[[#This Row],[FullName]]</f>
        <v>Charlie Roxby-Clarke</v>
      </c>
      <c r="R63" s="51" t="str">
        <f>TeamDec[[#This Row],[Club]]</f>
        <v>Harwich Runners</v>
      </c>
      <c r="S63" s="52" t="str">
        <f>TeamDec[[#This Row],[Gender]]</f>
        <v>M</v>
      </c>
      <c r="T63" s="35">
        <f>IF(TeamDec[[#This Row],[Gender]]="M",
    IFERROR(VLOOKUP(TeamDec[[#This Row],[FullName]], tblRace2B[[Name]:[Posn]], 2, FALSE), ""),
    IFERROR(VLOOKUP(TeamDec[[#This Row],[FullName]], tblRace2G[[Name]:[Posn]], 2, FALSE), ""))</f>
        <v>33</v>
      </c>
      <c r="U63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63" s="53" t="str">
        <f>TeamDec[[#This Row],[FullName]]</f>
        <v>Charlie Roxby-Clarke</v>
      </c>
      <c r="X63" s="51" t="str">
        <f>TeamDec[[#This Row],[Club]]</f>
        <v>Harwich Runners</v>
      </c>
      <c r="Y63" s="52" t="str">
        <f>TeamDec[[#This Row],[Gender]]</f>
        <v>M</v>
      </c>
      <c r="Z63" s="35">
        <f>IF(TeamDec[[#This Row],[Gender]]="M",
    IFERROR(VLOOKUP(TeamDec[[#This Row],[FullName]], tblRace3B[[Name]:[Posn]], 2, FALSE), ""),
    IFERROR(VLOOKUP(TeamDec[[#This Row],[FullName]], tblRace3G[[Name]:[Posn]], 2, FALSE), ""))</f>
        <v>36</v>
      </c>
      <c r="AA63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63" s="53" t="str">
        <f>TeamDec[[#This Row],[FullName]]</f>
        <v>Charlie Roxby-Clarke</v>
      </c>
      <c r="AD63" s="51" t="str">
        <f>TeamDec[[#This Row],[Club]]</f>
        <v>Harwich Runners</v>
      </c>
      <c r="AE63" s="52" t="str">
        <f>TeamDec[[#This Row],[Gender]]</f>
        <v>M</v>
      </c>
      <c r="AF63" s="35">
        <f>IF(TeamDec[[#This Row],[Gender]]="M",
    IFERROR(VLOOKUP(TeamDec[[#This Row],[FullName]], tblRace4B[[Name]:[Posn]], 2, FALSE), ""),
    IFERROR(VLOOKUP(TeamDec[[#This Row],[FullName]], tblRace4G[[Name]:[Posn]], 2, FALSE), ""))</f>
        <v>30</v>
      </c>
      <c r="AG63" s="29">
        <f>IF(TeamDec[[#This Row],[Gender]]="M",
    IFERROR(VLOOKUP(TeamDec[[#This Row],[FullName]], tblRace4B[[Name]:[Points]], 5, FALSE), ""),
    IFERROR(VLOOKUP(TeamDec[[#This Row],[FullName]], tblRace4G[[Name]:[Points]], 5, FALSE), ""))</f>
        <v>5</v>
      </c>
      <c r="AI63" s="53" t="str">
        <f>TeamDec[[#This Row],[FullName]]</f>
        <v>Charlie Roxby-Clarke</v>
      </c>
      <c r="AJ63" s="51" t="str">
        <f>TeamDec[[#This Row],[Club]]</f>
        <v>Harwich Runners</v>
      </c>
      <c r="AK63" s="52" t="str">
        <f>TeamDec[[#This Row],[Gender]]</f>
        <v>M</v>
      </c>
      <c r="AL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3" s="53" t="str">
        <f>TeamDec[[#This Row],[FullName]]</f>
        <v>Charlie Roxby-Clarke</v>
      </c>
      <c r="AP63" s="51" t="str">
        <f>TeamDec[[#This Row],[Club]]</f>
        <v>Harwich Runners</v>
      </c>
      <c r="AQ63" s="52" t="str">
        <f>TeamDec[[#This Row],[Gender]]</f>
        <v>M</v>
      </c>
      <c r="AR63" s="51" t="str">
        <f>TeamDec[[#This Row],[AG]]</f>
        <v>U11</v>
      </c>
      <c r="AS63" s="35">
        <f t="shared" si="2"/>
        <v>3</v>
      </c>
      <c r="AT63" s="29">
        <f t="shared" si="3"/>
        <v>20</v>
      </c>
    </row>
    <row r="64" spans="1:46" x14ac:dyDescent="0.35">
      <c r="A64" s="5"/>
      <c r="B64" s="24" t="s">
        <v>199</v>
      </c>
      <c r="C64" s="6" t="s">
        <v>200</v>
      </c>
      <c r="D64" s="1" t="s">
        <v>827</v>
      </c>
      <c r="E64" s="1" t="s">
        <v>4</v>
      </c>
      <c r="F64" s="30" t="s">
        <v>16</v>
      </c>
      <c r="G64" s="7">
        <v>8</v>
      </c>
      <c r="H64" s="29" t="str">
        <f t="shared" si="1"/>
        <v>U13</v>
      </c>
      <c r="K64" s="53" t="str">
        <f>TeamDec[[#This Row],[FullName]]</f>
        <v>Elijah Barnard</v>
      </c>
      <c r="L64" s="51" t="str">
        <f>TeamDec[[#This Row],[Club]]</f>
        <v>Harwich Runners</v>
      </c>
      <c r="M64" s="52" t="str">
        <f>TeamDec[[#This Row],[Gender]]</f>
        <v>M</v>
      </c>
      <c r="N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4" s="53" t="str">
        <f>TeamDec[[#This Row],[FullName]]</f>
        <v>Elijah Barnard</v>
      </c>
      <c r="R64" s="51" t="str">
        <f>TeamDec[[#This Row],[Club]]</f>
        <v>Harwich Runners</v>
      </c>
      <c r="S64" s="52" t="str">
        <f>TeamDec[[#This Row],[Gender]]</f>
        <v>M</v>
      </c>
      <c r="T64" s="35">
        <f>IF(TeamDec[[#This Row],[Gender]]="M",
    IFERROR(VLOOKUP(TeamDec[[#This Row],[FullName]], tblRace2B[[Name]:[Posn]], 2, FALSE), ""),
    IFERROR(VLOOKUP(TeamDec[[#This Row],[FullName]], tblRace2G[[Name]:[Posn]], 2, FALSE), ""))</f>
        <v>35</v>
      </c>
      <c r="U64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64" s="53" t="str">
        <f>TeamDec[[#This Row],[FullName]]</f>
        <v>Elijah Barnard</v>
      </c>
      <c r="X64" s="51" t="str">
        <f>TeamDec[[#This Row],[Club]]</f>
        <v>Harwich Runners</v>
      </c>
      <c r="Y64" s="52" t="str">
        <f>TeamDec[[#This Row],[Gender]]</f>
        <v>M</v>
      </c>
      <c r="Z64" s="35">
        <f>IF(TeamDec[[#This Row],[Gender]]="M",
    IFERROR(VLOOKUP(TeamDec[[#This Row],[FullName]], tblRace3B[[Name]:[Posn]], 2, FALSE), ""),
    IFERROR(VLOOKUP(TeamDec[[#This Row],[FullName]], tblRace3G[[Name]:[Posn]], 2, FALSE), ""))</f>
        <v>45</v>
      </c>
      <c r="AA64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64" s="53" t="str">
        <f>TeamDec[[#This Row],[FullName]]</f>
        <v>Elijah Barnard</v>
      </c>
      <c r="AD64" s="51" t="str">
        <f>TeamDec[[#This Row],[Club]]</f>
        <v>Harwich Runners</v>
      </c>
      <c r="AE64" s="52" t="str">
        <f>TeamDec[[#This Row],[Gender]]</f>
        <v>M</v>
      </c>
      <c r="AF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4" s="53" t="str">
        <f>TeamDec[[#This Row],[FullName]]</f>
        <v>Elijah Barnard</v>
      </c>
      <c r="AJ64" s="51" t="str">
        <f>TeamDec[[#This Row],[Club]]</f>
        <v>Harwich Runners</v>
      </c>
      <c r="AK64" s="52" t="str">
        <f>TeamDec[[#This Row],[Gender]]</f>
        <v>M</v>
      </c>
      <c r="AL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4" s="53" t="str">
        <f>TeamDec[[#This Row],[FullName]]</f>
        <v>Elijah Barnard</v>
      </c>
      <c r="AP64" s="51" t="str">
        <f>TeamDec[[#This Row],[Club]]</f>
        <v>Harwich Runners</v>
      </c>
      <c r="AQ64" s="52" t="str">
        <f>TeamDec[[#This Row],[Gender]]</f>
        <v>M</v>
      </c>
      <c r="AR64" s="51" t="str">
        <f>TeamDec[[#This Row],[AG]]</f>
        <v>U13</v>
      </c>
      <c r="AS64" s="35">
        <f t="shared" si="2"/>
        <v>2</v>
      </c>
      <c r="AT64" s="29">
        <f t="shared" si="3"/>
        <v>23</v>
      </c>
    </row>
    <row r="65" spans="1:46" x14ac:dyDescent="0.35">
      <c r="A65" s="5"/>
      <c r="B65" s="24" t="s">
        <v>201</v>
      </c>
      <c r="C65" s="6" t="s">
        <v>202</v>
      </c>
      <c r="D65" s="1" t="s">
        <v>721</v>
      </c>
      <c r="E65" s="1" t="s">
        <v>4</v>
      </c>
      <c r="F65" s="30" t="s">
        <v>16</v>
      </c>
      <c r="G65" s="7">
        <v>4</v>
      </c>
      <c r="H65" s="29" t="str">
        <f t="shared" si="1"/>
        <v>U11</v>
      </c>
      <c r="K65" s="53" t="str">
        <f>TeamDec[[#This Row],[FullName]]</f>
        <v>Finlay Higgs</v>
      </c>
      <c r="L65" s="51" t="str">
        <f>TeamDec[[#This Row],[Club]]</f>
        <v>Harwich Runners</v>
      </c>
      <c r="M65" s="52" t="str">
        <f>TeamDec[[#This Row],[Gender]]</f>
        <v>M</v>
      </c>
      <c r="N65" s="35">
        <f>IF(TeamDec[[#This Row],[Gender]]="M",
    IFERROR(VLOOKUP(TeamDec[[#This Row],[FullName]], tblRace1B[[Name]:[Posn]], 2, FALSE), ""),
    IFERROR(VLOOKUP(TeamDec[[#This Row],[FullName]], tblRace1G[[Name]:[Posn]], 2, FALSE), ""))</f>
        <v>43</v>
      </c>
      <c r="O65" s="29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65" s="53" t="str">
        <f>TeamDec[[#This Row],[FullName]]</f>
        <v>Finlay Higgs</v>
      </c>
      <c r="R65" s="51" t="str">
        <f>TeamDec[[#This Row],[Club]]</f>
        <v>Harwich Runners</v>
      </c>
      <c r="S65" s="52" t="str">
        <f>TeamDec[[#This Row],[Gender]]</f>
        <v>M</v>
      </c>
      <c r="T65" s="35">
        <f>IF(TeamDec[[#This Row],[Gender]]="M",
    IFERROR(VLOOKUP(TeamDec[[#This Row],[FullName]], tblRace2B[[Name]:[Posn]], 2, FALSE), ""),
    IFERROR(VLOOKUP(TeamDec[[#This Row],[FullName]], tblRace2G[[Name]:[Posn]], 2, FALSE), ""))</f>
        <v>43</v>
      </c>
      <c r="U65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65" s="53" t="str">
        <f>TeamDec[[#This Row],[FullName]]</f>
        <v>Finlay Higgs</v>
      </c>
      <c r="X65" s="51" t="str">
        <f>TeamDec[[#This Row],[Club]]</f>
        <v>Harwich Runners</v>
      </c>
      <c r="Y65" s="52" t="str">
        <f>TeamDec[[#This Row],[Gender]]</f>
        <v>M</v>
      </c>
      <c r="Z65" s="35">
        <f>IF(TeamDec[[#This Row],[Gender]]="M",
    IFERROR(VLOOKUP(TeamDec[[#This Row],[FullName]], tblRace3B[[Name]:[Posn]], 2, FALSE), ""),
    IFERROR(VLOOKUP(TeamDec[[#This Row],[FullName]], tblRace3G[[Name]:[Posn]], 2, FALSE), ""))</f>
        <v>51</v>
      </c>
      <c r="AA65" s="29">
        <f>IF(TeamDec[[#This Row],[Gender]]="M",
    IFERROR(VLOOKUP(TeamDec[[#This Row],[FullName]], tblRace3B[[Name]:[Points]], 5, FALSE), ""),
    IFERROR(VLOOKUP(TeamDec[[#This Row],[FullName]], tblRace3G[[Name]:[Points]], 5, FALSE), ""))</f>
        <v>19</v>
      </c>
      <c r="AC65" s="53" t="str">
        <f>TeamDec[[#This Row],[FullName]]</f>
        <v>Finlay Higgs</v>
      </c>
      <c r="AD65" s="51" t="str">
        <f>TeamDec[[#This Row],[Club]]</f>
        <v>Harwich Runners</v>
      </c>
      <c r="AE65" s="52" t="str">
        <f>TeamDec[[#This Row],[Gender]]</f>
        <v>M</v>
      </c>
      <c r="AF65" s="35">
        <f>IF(TeamDec[[#This Row],[Gender]]="M",
    IFERROR(VLOOKUP(TeamDec[[#This Row],[FullName]], tblRace4B[[Name]:[Posn]], 2, FALSE), ""),
    IFERROR(VLOOKUP(TeamDec[[#This Row],[FullName]], tblRace4G[[Name]:[Posn]], 2, FALSE), ""))</f>
        <v>45</v>
      </c>
      <c r="AG65" s="29">
        <f>IF(TeamDec[[#This Row],[Gender]]="M",
    IFERROR(VLOOKUP(TeamDec[[#This Row],[FullName]], tblRace4B[[Name]:[Points]], 5, FALSE), ""),
    IFERROR(VLOOKUP(TeamDec[[#This Row],[FullName]], tblRace4G[[Name]:[Points]], 5, FALSE), ""))</f>
        <v>15</v>
      </c>
      <c r="AI65" s="53" t="str">
        <f>TeamDec[[#This Row],[FullName]]</f>
        <v>Finlay Higgs</v>
      </c>
      <c r="AJ65" s="51" t="str">
        <f>TeamDec[[#This Row],[Club]]</f>
        <v>Harwich Runners</v>
      </c>
      <c r="AK65" s="52" t="str">
        <f>TeamDec[[#This Row],[Gender]]</f>
        <v>M</v>
      </c>
      <c r="AL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5" s="53" t="str">
        <f>TeamDec[[#This Row],[FullName]]</f>
        <v>Finlay Higgs</v>
      </c>
      <c r="AP65" s="51" t="str">
        <f>TeamDec[[#This Row],[Club]]</f>
        <v>Harwich Runners</v>
      </c>
      <c r="AQ65" s="52" t="str">
        <f>TeamDec[[#This Row],[Gender]]</f>
        <v>M</v>
      </c>
      <c r="AR65" s="51" t="str">
        <f>TeamDec[[#This Row],[AG]]</f>
        <v>U11</v>
      </c>
      <c r="AS65" s="35">
        <f t="shared" si="2"/>
        <v>4</v>
      </c>
      <c r="AT65" s="29">
        <f t="shared" si="3"/>
        <v>59</v>
      </c>
    </row>
    <row r="66" spans="1:46" x14ac:dyDescent="0.35">
      <c r="A66" s="5"/>
      <c r="B66" s="24" t="s">
        <v>203</v>
      </c>
      <c r="C66" s="6" t="s">
        <v>204</v>
      </c>
      <c r="D66" s="1" t="s">
        <v>718</v>
      </c>
      <c r="E66" s="1" t="s">
        <v>4</v>
      </c>
      <c r="F66" s="30" t="s">
        <v>16</v>
      </c>
      <c r="G66" s="7">
        <v>9</v>
      </c>
      <c r="H66" s="29" t="str">
        <f t="shared" si="1"/>
        <v>U15</v>
      </c>
      <c r="K66" s="53" t="str">
        <f>TeamDec[[#This Row],[FullName]]</f>
        <v>Beau Johnson</v>
      </c>
      <c r="L66" s="51" t="str">
        <f>TeamDec[[#This Row],[Club]]</f>
        <v>Harwich Runners</v>
      </c>
      <c r="M66" s="52" t="str">
        <f>TeamDec[[#This Row],[Gender]]</f>
        <v>M</v>
      </c>
      <c r="N66" s="35">
        <f>IF(TeamDec[[#This Row],[Gender]]="M",
    IFERROR(VLOOKUP(TeamDec[[#This Row],[FullName]], tblRace1B[[Name]:[Posn]], 2, FALSE), ""),
    IFERROR(VLOOKUP(TeamDec[[#This Row],[FullName]], tblRace1G[[Name]:[Posn]], 2, FALSE), ""))</f>
        <v>20</v>
      </c>
      <c r="O66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66" s="53" t="str">
        <f>TeamDec[[#This Row],[FullName]]</f>
        <v>Beau Johnson</v>
      </c>
      <c r="R66" s="51" t="str">
        <f>TeamDec[[#This Row],[Club]]</f>
        <v>Harwich Runners</v>
      </c>
      <c r="S66" s="52" t="str">
        <f>TeamDec[[#This Row],[Gender]]</f>
        <v>M</v>
      </c>
      <c r="T66" s="35">
        <f>IF(TeamDec[[#This Row],[Gender]]="M",
    IFERROR(VLOOKUP(TeamDec[[#This Row],[FullName]], tblRace2B[[Name]:[Posn]], 2, FALSE), ""),
    IFERROR(VLOOKUP(TeamDec[[#This Row],[FullName]], tblRace2G[[Name]:[Posn]], 2, FALSE), ""))</f>
        <v>22</v>
      </c>
      <c r="U66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66" s="53" t="str">
        <f>TeamDec[[#This Row],[FullName]]</f>
        <v>Beau Johnson</v>
      </c>
      <c r="X66" s="51" t="str">
        <f>TeamDec[[#This Row],[Club]]</f>
        <v>Harwich Runners</v>
      </c>
      <c r="Y66" s="52" t="str">
        <f>TeamDec[[#This Row],[Gender]]</f>
        <v>M</v>
      </c>
      <c r="Z66" s="35">
        <f>IF(TeamDec[[#This Row],[Gender]]="M",
    IFERROR(VLOOKUP(TeamDec[[#This Row],[FullName]], tblRace3B[[Name]:[Posn]], 2, FALSE), ""),
    IFERROR(VLOOKUP(TeamDec[[#This Row],[FullName]], tblRace3G[[Name]:[Posn]], 2, FALSE), ""))</f>
        <v>26</v>
      </c>
      <c r="AA66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66" s="53" t="str">
        <f>TeamDec[[#This Row],[FullName]]</f>
        <v>Beau Johnson</v>
      </c>
      <c r="AD66" s="51" t="str">
        <f>TeamDec[[#This Row],[Club]]</f>
        <v>Harwich Runners</v>
      </c>
      <c r="AE66" s="52" t="str">
        <f>TeamDec[[#This Row],[Gender]]</f>
        <v>M</v>
      </c>
      <c r="AF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6" s="53" t="str">
        <f>TeamDec[[#This Row],[FullName]]</f>
        <v>Beau Johnson</v>
      </c>
      <c r="AJ66" s="51" t="str">
        <f>TeamDec[[#This Row],[Club]]</f>
        <v>Harwich Runners</v>
      </c>
      <c r="AK66" s="52" t="str">
        <f>TeamDec[[#This Row],[Gender]]</f>
        <v>M</v>
      </c>
      <c r="AL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6" s="53" t="str">
        <f>TeamDec[[#This Row],[FullName]]</f>
        <v>Beau Johnson</v>
      </c>
      <c r="AP66" s="51" t="str">
        <f>TeamDec[[#This Row],[Club]]</f>
        <v>Harwich Runners</v>
      </c>
      <c r="AQ66" s="52" t="str">
        <f>TeamDec[[#This Row],[Gender]]</f>
        <v>M</v>
      </c>
      <c r="AR66" s="51" t="str">
        <f>TeamDec[[#This Row],[AG]]</f>
        <v>U15</v>
      </c>
      <c r="AS66" s="35">
        <f t="shared" si="2"/>
        <v>3</v>
      </c>
      <c r="AT66" s="29">
        <f t="shared" si="3"/>
        <v>32</v>
      </c>
    </row>
    <row r="67" spans="1:46" x14ac:dyDescent="0.35">
      <c r="A67" s="5"/>
      <c r="B67" s="24" t="s">
        <v>205</v>
      </c>
      <c r="C67" s="6" t="s">
        <v>206</v>
      </c>
      <c r="D67" s="1" t="s">
        <v>719</v>
      </c>
      <c r="E67" s="1" t="s">
        <v>4</v>
      </c>
      <c r="F67" s="30" t="s">
        <v>16</v>
      </c>
      <c r="G67" s="7">
        <v>11</v>
      </c>
      <c r="H67" s="29" t="str">
        <f t="shared" si="1"/>
        <v>U17</v>
      </c>
      <c r="K67" s="53" t="str">
        <f>TeamDec[[#This Row],[FullName]]</f>
        <v>Jamie Carter</v>
      </c>
      <c r="L67" s="51" t="str">
        <f>TeamDec[[#This Row],[Club]]</f>
        <v>Harwich Runners</v>
      </c>
      <c r="M67" s="52" t="str">
        <f>TeamDec[[#This Row],[Gender]]</f>
        <v>M</v>
      </c>
      <c r="N67" s="35">
        <f>IF(TeamDec[[#This Row],[Gender]]="M",
    IFERROR(VLOOKUP(TeamDec[[#This Row],[FullName]], tblRace1B[[Name]:[Posn]], 2, FALSE), ""),
    IFERROR(VLOOKUP(TeamDec[[#This Row],[FullName]], tblRace1G[[Name]:[Posn]], 2, FALSE), ""))</f>
        <v>24</v>
      </c>
      <c r="O67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67" s="53" t="str">
        <f>TeamDec[[#This Row],[FullName]]</f>
        <v>Jamie Carter</v>
      </c>
      <c r="R67" s="51" t="str">
        <f>TeamDec[[#This Row],[Club]]</f>
        <v>Harwich Runners</v>
      </c>
      <c r="S67" s="52" t="str">
        <f>TeamDec[[#This Row],[Gender]]</f>
        <v>M</v>
      </c>
      <c r="T67" s="35">
        <f>IF(TeamDec[[#This Row],[Gender]]="M",
    IFERROR(VLOOKUP(TeamDec[[#This Row],[FullName]], tblRace2B[[Name]:[Posn]], 2, FALSE), ""),
    IFERROR(VLOOKUP(TeamDec[[#This Row],[FullName]], tblRace2G[[Name]:[Posn]], 2, FALSE), ""))</f>
        <v>20</v>
      </c>
      <c r="U67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67" s="53" t="str">
        <f>TeamDec[[#This Row],[FullName]]</f>
        <v>Jamie Carter</v>
      </c>
      <c r="X67" s="51" t="str">
        <f>TeamDec[[#This Row],[Club]]</f>
        <v>Harwich Runners</v>
      </c>
      <c r="Y67" s="52" t="str">
        <f>TeamDec[[#This Row],[Gender]]</f>
        <v>M</v>
      </c>
      <c r="Z6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7" s="53" t="str">
        <f>TeamDec[[#This Row],[FullName]]</f>
        <v>Jamie Carter</v>
      </c>
      <c r="AD67" s="51" t="str">
        <f>TeamDec[[#This Row],[Club]]</f>
        <v>Harwich Runners</v>
      </c>
      <c r="AE67" s="52" t="str">
        <f>TeamDec[[#This Row],[Gender]]</f>
        <v>M</v>
      </c>
      <c r="AF67" s="35">
        <f>IF(TeamDec[[#This Row],[Gender]]="M",
    IFERROR(VLOOKUP(TeamDec[[#This Row],[FullName]], tblRace4B[[Name]:[Posn]], 2, FALSE), ""),
    IFERROR(VLOOKUP(TeamDec[[#This Row],[FullName]], tblRace4G[[Name]:[Posn]], 2, FALSE), ""))</f>
        <v>22</v>
      </c>
      <c r="AG67" s="29">
        <f>IF(TeamDec[[#This Row],[Gender]]="M",
    IFERROR(VLOOKUP(TeamDec[[#This Row],[FullName]], tblRace4B[[Name]:[Points]], 5, FALSE), ""),
    IFERROR(VLOOKUP(TeamDec[[#This Row],[FullName]], tblRace4G[[Name]:[Points]], 5, FALSE), ""))</f>
        <v>5</v>
      </c>
      <c r="AI67" s="53" t="str">
        <f>TeamDec[[#This Row],[FullName]]</f>
        <v>Jamie Carter</v>
      </c>
      <c r="AJ67" s="51" t="str">
        <f>TeamDec[[#This Row],[Club]]</f>
        <v>Harwich Runners</v>
      </c>
      <c r="AK67" s="52" t="str">
        <f>TeamDec[[#This Row],[Gender]]</f>
        <v>M</v>
      </c>
      <c r="AL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7" s="53" t="str">
        <f>TeamDec[[#This Row],[FullName]]</f>
        <v>Jamie Carter</v>
      </c>
      <c r="AP67" s="51" t="str">
        <f>TeamDec[[#This Row],[Club]]</f>
        <v>Harwich Runners</v>
      </c>
      <c r="AQ67" s="52" t="str">
        <f>TeamDec[[#This Row],[Gender]]</f>
        <v>M</v>
      </c>
      <c r="AR67" s="51" t="str">
        <f>TeamDec[[#This Row],[AG]]</f>
        <v>U17</v>
      </c>
      <c r="AS67" s="35">
        <f t="shared" si="2"/>
        <v>3</v>
      </c>
      <c r="AT67" s="29">
        <f t="shared" si="3"/>
        <v>16</v>
      </c>
    </row>
    <row r="68" spans="1:46" x14ac:dyDescent="0.35">
      <c r="A68" s="5"/>
      <c r="B68" s="24" t="s">
        <v>1005</v>
      </c>
      <c r="C68" s="6" t="s">
        <v>1006</v>
      </c>
      <c r="D68" s="1" t="s">
        <v>1011</v>
      </c>
      <c r="E68" s="1" t="s">
        <v>4</v>
      </c>
      <c r="F68" s="30" t="s">
        <v>16</v>
      </c>
      <c r="G68" s="7">
        <v>11</v>
      </c>
      <c r="H68" s="29" t="str">
        <f t="shared" si="1"/>
        <v>U17</v>
      </c>
      <c r="K68" s="53" t="str">
        <f>TeamDec[[#This Row],[FullName]]</f>
        <v>Archie Joy</v>
      </c>
      <c r="L68" s="51" t="str">
        <f>TeamDec[[#This Row],[Club]]</f>
        <v>Harwich Runners</v>
      </c>
      <c r="M68" s="52" t="str">
        <f>TeamDec[[#This Row],[Gender]]</f>
        <v>M</v>
      </c>
      <c r="N6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8" s="53" t="str">
        <f>TeamDec[[#This Row],[FullName]]</f>
        <v>Archie Joy</v>
      </c>
      <c r="R68" s="51" t="str">
        <f>TeamDec[[#This Row],[Club]]</f>
        <v>Harwich Runners</v>
      </c>
      <c r="S68" s="52" t="str">
        <f>TeamDec[[#This Row],[Gender]]</f>
        <v>M</v>
      </c>
      <c r="T6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6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68" s="53" t="str">
        <f>TeamDec[[#This Row],[FullName]]</f>
        <v>Archie Joy</v>
      </c>
      <c r="X68" s="51" t="str">
        <f>TeamDec[[#This Row],[Club]]</f>
        <v>Harwich Runners</v>
      </c>
      <c r="Y68" s="52" t="str">
        <f>TeamDec[[#This Row],[Gender]]</f>
        <v>M</v>
      </c>
      <c r="Z68" s="35">
        <f>IF(TeamDec[[#This Row],[Gender]]="M",
    IFERROR(VLOOKUP(TeamDec[[#This Row],[FullName]], tblRace3B[[Name]:[Posn]], 2, FALSE), ""),
    IFERROR(VLOOKUP(TeamDec[[#This Row],[FullName]], tblRace3G[[Name]:[Posn]], 2, FALSE), ""))</f>
        <v>40</v>
      </c>
      <c r="AA68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68" s="53" t="str">
        <f>TeamDec[[#This Row],[FullName]]</f>
        <v>Archie Joy</v>
      </c>
      <c r="AD68" s="51" t="str">
        <f>TeamDec[[#This Row],[Club]]</f>
        <v>Harwich Runners</v>
      </c>
      <c r="AE68" s="52" t="str">
        <f>TeamDec[[#This Row],[Gender]]</f>
        <v>M</v>
      </c>
      <c r="AF68" s="35">
        <f>IF(TeamDec[[#This Row],[Gender]]="M",
    IFERROR(VLOOKUP(TeamDec[[#This Row],[FullName]], tblRace4B[[Name]:[Posn]], 2, FALSE), ""),
    IFERROR(VLOOKUP(TeamDec[[#This Row],[FullName]], tblRace4G[[Name]:[Posn]], 2, FALSE), ""))</f>
        <v>38</v>
      </c>
      <c r="AG68" s="29">
        <f>IF(TeamDec[[#This Row],[Gender]]="M",
    IFERROR(VLOOKUP(TeamDec[[#This Row],[FullName]], tblRace4B[[Name]:[Points]], 5, FALSE), ""),
    IFERROR(VLOOKUP(TeamDec[[#This Row],[FullName]], tblRace4G[[Name]:[Points]], 5, FALSE), ""))</f>
        <v>6</v>
      </c>
      <c r="AI68" s="53" t="str">
        <f>TeamDec[[#This Row],[FullName]]</f>
        <v>Archie Joy</v>
      </c>
      <c r="AJ68" s="51" t="str">
        <f>TeamDec[[#This Row],[Club]]</f>
        <v>Harwich Runners</v>
      </c>
      <c r="AK68" s="52" t="str">
        <f>TeamDec[[#This Row],[Gender]]</f>
        <v>M</v>
      </c>
      <c r="AL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8" s="53" t="str">
        <f>TeamDec[[#This Row],[FullName]]</f>
        <v>Archie Joy</v>
      </c>
      <c r="AP68" s="51" t="str">
        <f>TeamDec[[#This Row],[Club]]</f>
        <v>Harwich Runners</v>
      </c>
      <c r="AQ68" s="52" t="str">
        <f>TeamDec[[#This Row],[Gender]]</f>
        <v>M</v>
      </c>
      <c r="AR68" s="51" t="str">
        <f>TeamDec[[#This Row],[AG]]</f>
        <v>U17</v>
      </c>
      <c r="AS68" s="35">
        <f t="shared" si="2"/>
        <v>2</v>
      </c>
      <c r="AT68" s="29">
        <f t="shared" si="3"/>
        <v>10</v>
      </c>
    </row>
    <row r="69" spans="1:46" x14ac:dyDescent="0.35">
      <c r="A69" s="5"/>
      <c r="B69" s="24" t="s">
        <v>263</v>
      </c>
      <c r="C69" s="6" t="s">
        <v>829</v>
      </c>
      <c r="D69" s="1" t="s">
        <v>830</v>
      </c>
      <c r="E69" s="1" t="s">
        <v>4</v>
      </c>
      <c r="F69" s="30" t="s">
        <v>16</v>
      </c>
      <c r="G69" s="7">
        <v>4</v>
      </c>
      <c r="H69" s="29" t="str">
        <f t="shared" si="1"/>
        <v>U11</v>
      </c>
      <c r="K69" s="53" t="str">
        <f>TeamDec[[#This Row],[FullName]]</f>
        <v>Leo Knott</v>
      </c>
      <c r="L69" s="51" t="str">
        <f>TeamDec[[#This Row],[Club]]</f>
        <v>Harwich Runners</v>
      </c>
      <c r="M69" s="52" t="str">
        <f>TeamDec[[#This Row],[Gender]]</f>
        <v>M</v>
      </c>
      <c r="N6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9" s="53" t="str">
        <f>TeamDec[[#This Row],[FullName]]</f>
        <v>Leo Knott</v>
      </c>
      <c r="R69" s="51" t="str">
        <f>TeamDec[[#This Row],[Club]]</f>
        <v>Harwich Runners</v>
      </c>
      <c r="S69" s="52" t="str">
        <f>TeamDec[[#This Row],[Gender]]</f>
        <v>M</v>
      </c>
      <c r="T69" s="35">
        <f>IF(TeamDec[[#This Row],[Gender]]="M",
    IFERROR(VLOOKUP(TeamDec[[#This Row],[FullName]], tblRace2B[[Name]:[Posn]], 2, FALSE), ""),
    IFERROR(VLOOKUP(TeamDec[[#This Row],[FullName]], tblRace2G[[Name]:[Posn]], 2, FALSE), ""))</f>
        <v>37</v>
      </c>
      <c r="U69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69" s="53" t="str">
        <f>TeamDec[[#This Row],[FullName]]</f>
        <v>Leo Knott</v>
      </c>
      <c r="X69" s="51" t="str">
        <f>TeamDec[[#This Row],[Club]]</f>
        <v>Harwich Runners</v>
      </c>
      <c r="Y69" s="52" t="str">
        <f>TeamDec[[#This Row],[Gender]]</f>
        <v>M</v>
      </c>
      <c r="Z69" s="35">
        <f>IF(TeamDec[[#This Row],[Gender]]="M",
    IFERROR(VLOOKUP(TeamDec[[#This Row],[FullName]], tblRace3B[[Name]:[Posn]], 2, FALSE), ""),
    IFERROR(VLOOKUP(TeamDec[[#This Row],[FullName]], tblRace3G[[Name]:[Posn]], 2, FALSE), ""))</f>
        <v>48</v>
      </c>
      <c r="AA69" s="29">
        <f>IF(TeamDec[[#This Row],[Gender]]="M",
    IFERROR(VLOOKUP(TeamDec[[#This Row],[FullName]], tblRace3B[[Name]:[Points]], 5, FALSE), ""),
    IFERROR(VLOOKUP(TeamDec[[#This Row],[FullName]], tblRace3G[[Name]:[Points]], 5, FALSE), ""))</f>
        <v>16</v>
      </c>
      <c r="AC69" s="53" t="str">
        <f>TeamDec[[#This Row],[FullName]]</f>
        <v>Leo Knott</v>
      </c>
      <c r="AD69" s="51" t="str">
        <f>TeamDec[[#This Row],[Club]]</f>
        <v>Harwich Runners</v>
      </c>
      <c r="AE69" s="52" t="str">
        <f>TeamDec[[#This Row],[Gender]]</f>
        <v>M</v>
      </c>
      <c r="AF69" s="35">
        <f>IF(TeamDec[[#This Row],[Gender]]="M",
    IFERROR(VLOOKUP(TeamDec[[#This Row],[FullName]], tblRace4B[[Name]:[Posn]], 2, FALSE), ""),
    IFERROR(VLOOKUP(TeamDec[[#This Row],[FullName]], tblRace4G[[Name]:[Posn]], 2, FALSE), ""))</f>
        <v>43</v>
      </c>
      <c r="AG69" s="29">
        <f>IF(TeamDec[[#This Row],[Gender]]="M",
    IFERROR(VLOOKUP(TeamDec[[#This Row],[FullName]], tblRace4B[[Name]:[Points]], 5, FALSE), ""),
    IFERROR(VLOOKUP(TeamDec[[#This Row],[FullName]], tblRace4G[[Name]:[Points]], 5, FALSE), ""))</f>
        <v>13</v>
      </c>
      <c r="AI69" s="53" t="str">
        <f>TeamDec[[#This Row],[FullName]]</f>
        <v>Leo Knott</v>
      </c>
      <c r="AJ69" s="51" t="str">
        <f>TeamDec[[#This Row],[Club]]</f>
        <v>Harwich Runners</v>
      </c>
      <c r="AK69" s="52" t="str">
        <f>TeamDec[[#This Row],[Gender]]</f>
        <v>M</v>
      </c>
      <c r="AL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9" s="53" t="str">
        <f>TeamDec[[#This Row],[FullName]]</f>
        <v>Leo Knott</v>
      </c>
      <c r="AP69" s="51" t="str">
        <f>TeamDec[[#This Row],[Club]]</f>
        <v>Harwich Runners</v>
      </c>
      <c r="AQ69" s="52" t="str">
        <f>TeamDec[[#This Row],[Gender]]</f>
        <v>M</v>
      </c>
      <c r="AR69" s="51" t="str">
        <f>TeamDec[[#This Row],[AG]]</f>
        <v>U11</v>
      </c>
      <c r="AS69" s="35">
        <f t="shared" si="2"/>
        <v>3</v>
      </c>
      <c r="AT69" s="29">
        <f t="shared" si="3"/>
        <v>36</v>
      </c>
    </row>
    <row r="70" spans="1:46" x14ac:dyDescent="0.35">
      <c r="A70" s="5"/>
      <c r="B70" s="24" t="s">
        <v>473</v>
      </c>
      <c r="C70" s="6" t="s">
        <v>177</v>
      </c>
      <c r="D70" s="1" t="str">
        <f t="shared" ref="D70:D133" si="4">_xlfn.TEXTJOIN(" ",TRUE, $B70,$C70)</f>
        <v>Florence Massey</v>
      </c>
      <c r="E70" s="1" t="s">
        <v>4</v>
      </c>
      <c r="F70" s="30" t="s">
        <v>17</v>
      </c>
      <c r="G70" s="7">
        <v>3</v>
      </c>
      <c r="H70" s="29" t="str">
        <f t="shared" si="1"/>
        <v>U11</v>
      </c>
      <c r="K70" s="53" t="str">
        <f>TeamDec[[#This Row],[FullName]]</f>
        <v>Florence Massey</v>
      </c>
      <c r="L70" s="51" t="str">
        <f>TeamDec[[#This Row],[Club]]</f>
        <v>Harwich Runners</v>
      </c>
      <c r="M70" s="52" t="str">
        <f>TeamDec[[#This Row],[Gender]]</f>
        <v>F</v>
      </c>
      <c r="N7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0" s="53" t="str">
        <f>TeamDec[[#This Row],[FullName]]</f>
        <v>Florence Massey</v>
      </c>
      <c r="R70" s="51" t="str">
        <f>TeamDec[[#This Row],[Club]]</f>
        <v>Harwich Runners</v>
      </c>
      <c r="S70" s="52" t="str">
        <f>TeamDec[[#This Row],[Gender]]</f>
        <v>F</v>
      </c>
      <c r="T7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0" s="53" t="str">
        <f>TeamDec[[#This Row],[FullName]]</f>
        <v>Florence Massey</v>
      </c>
      <c r="X70" s="51" t="str">
        <f>TeamDec[[#This Row],[Club]]</f>
        <v>Harwich Runners</v>
      </c>
      <c r="Y70" s="52" t="str">
        <f>TeamDec[[#This Row],[Gender]]</f>
        <v>F</v>
      </c>
      <c r="Z7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0" s="53" t="str">
        <f>TeamDec[[#This Row],[FullName]]</f>
        <v>Florence Massey</v>
      </c>
      <c r="AD70" s="51" t="str">
        <f>TeamDec[[#This Row],[Club]]</f>
        <v>Harwich Runners</v>
      </c>
      <c r="AE70" s="52" t="str">
        <f>TeamDec[[#This Row],[Gender]]</f>
        <v>F</v>
      </c>
      <c r="AF70" s="35">
        <f>IF(TeamDec[[#This Row],[Gender]]="M",
    IFERROR(VLOOKUP(TeamDec[[#This Row],[FullName]], tblRace4B[[Name]:[Posn]], 2, FALSE), ""),
    IFERROR(VLOOKUP(TeamDec[[#This Row],[FullName]], tblRace4G[[Name]:[Posn]], 2, FALSE), ""))</f>
        <v>50</v>
      </c>
      <c r="AG70" s="29">
        <f>IF(TeamDec[[#This Row],[Gender]]="M",
    IFERROR(VLOOKUP(TeamDec[[#This Row],[FullName]], tblRace4B[[Name]:[Points]], 5, FALSE), ""),
    IFERROR(VLOOKUP(TeamDec[[#This Row],[FullName]], tblRace4G[[Name]:[Points]], 5, FALSE), ""))</f>
        <v>19</v>
      </c>
      <c r="AI70" s="53" t="str">
        <f>TeamDec[[#This Row],[FullName]]</f>
        <v>Florence Massey</v>
      </c>
      <c r="AJ70" s="51" t="str">
        <f>TeamDec[[#This Row],[Club]]</f>
        <v>Harwich Runners</v>
      </c>
      <c r="AK70" s="52" t="str">
        <f>TeamDec[[#This Row],[Gender]]</f>
        <v>F</v>
      </c>
      <c r="AL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0" s="53" t="str">
        <f>TeamDec[[#This Row],[FullName]]</f>
        <v>Florence Massey</v>
      </c>
      <c r="AP70" s="51" t="str">
        <f>TeamDec[[#This Row],[Club]]</f>
        <v>Harwich Runners</v>
      </c>
      <c r="AQ70" s="52" t="str">
        <f>TeamDec[[#This Row],[Gender]]</f>
        <v>F</v>
      </c>
      <c r="AR70" s="51" t="str">
        <f>TeamDec[[#This Row],[AG]]</f>
        <v>U11</v>
      </c>
      <c r="AS70" s="35">
        <f t="shared" si="2"/>
        <v>1</v>
      </c>
      <c r="AT70" s="29">
        <f t="shared" si="3"/>
        <v>19</v>
      </c>
    </row>
    <row r="71" spans="1:46" x14ac:dyDescent="0.35">
      <c r="A71" s="5"/>
      <c r="B71" s="24"/>
      <c r="C71" s="6"/>
      <c r="D71" s="1" t="str">
        <f t="shared" si="4"/>
        <v/>
      </c>
      <c r="E71" s="1"/>
      <c r="F71" s="30"/>
      <c r="G71" s="7"/>
      <c r="H71" s="29" t="str">
        <f t="shared" si="1"/>
        <v>NULL</v>
      </c>
      <c r="K71" s="53" t="str">
        <f>TeamDec[[#This Row],[FullName]]</f>
        <v/>
      </c>
      <c r="L71" s="51">
        <f>TeamDec[[#This Row],[Club]]</f>
        <v>0</v>
      </c>
      <c r="M71" s="52">
        <f>TeamDec[[#This Row],[Gender]]</f>
        <v>0</v>
      </c>
      <c r="N7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1" s="53" t="str">
        <f>TeamDec[[#This Row],[FullName]]</f>
        <v/>
      </c>
      <c r="R71" s="51">
        <f>TeamDec[[#This Row],[Club]]</f>
        <v>0</v>
      </c>
      <c r="S71" s="52">
        <f>TeamDec[[#This Row],[Gender]]</f>
        <v>0</v>
      </c>
      <c r="T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1" s="53" t="str">
        <f>TeamDec[[#This Row],[FullName]]</f>
        <v/>
      </c>
      <c r="X71" s="51">
        <f>TeamDec[[#This Row],[Club]]</f>
        <v>0</v>
      </c>
      <c r="Y71" s="52">
        <f>TeamDec[[#This Row],[Gender]]</f>
        <v>0</v>
      </c>
      <c r="Z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1" s="53" t="str">
        <f>TeamDec[[#This Row],[FullName]]</f>
        <v/>
      </c>
      <c r="AD71" s="51">
        <f>TeamDec[[#This Row],[Club]]</f>
        <v>0</v>
      </c>
      <c r="AE71" s="52">
        <f>TeamDec[[#This Row],[Gender]]</f>
        <v>0</v>
      </c>
      <c r="AF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1" s="53" t="str">
        <f>TeamDec[[#This Row],[FullName]]</f>
        <v/>
      </c>
      <c r="AJ71" s="51">
        <f>TeamDec[[#This Row],[Club]]</f>
        <v>0</v>
      </c>
      <c r="AK71" s="52">
        <f>TeamDec[[#This Row],[Gender]]</f>
        <v>0</v>
      </c>
      <c r="AL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1" s="53" t="str">
        <f>TeamDec[[#This Row],[FullName]]</f>
        <v/>
      </c>
      <c r="AP71" s="51">
        <f>TeamDec[[#This Row],[Club]]</f>
        <v>0</v>
      </c>
      <c r="AQ71" s="52">
        <f>TeamDec[[#This Row],[Gender]]</f>
        <v>0</v>
      </c>
      <c r="AR71" s="51" t="str">
        <f>TeamDec[[#This Row],[AG]]</f>
        <v>NULL</v>
      </c>
      <c r="AS71" s="35">
        <f t="shared" si="2"/>
        <v>0</v>
      </c>
      <c r="AT71" s="29">
        <f t="shared" si="3"/>
        <v>0</v>
      </c>
    </row>
    <row r="72" spans="1:46" x14ac:dyDescent="0.35">
      <c r="A72" s="5"/>
      <c r="B72" s="24"/>
      <c r="C72" s="6"/>
      <c r="D72" s="1" t="str">
        <f t="shared" si="4"/>
        <v/>
      </c>
      <c r="E72" s="1"/>
      <c r="F72" s="30"/>
      <c r="G72" s="7"/>
      <c r="H72" s="29" t="str">
        <f t="shared" si="1"/>
        <v>NULL</v>
      </c>
      <c r="K72" s="53" t="str">
        <f>TeamDec[[#This Row],[FullName]]</f>
        <v/>
      </c>
      <c r="L72" s="51">
        <f>TeamDec[[#This Row],[Club]]</f>
        <v>0</v>
      </c>
      <c r="M72" s="52">
        <f>TeamDec[[#This Row],[Gender]]</f>
        <v>0</v>
      </c>
      <c r="N7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2" s="53" t="str">
        <f>TeamDec[[#This Row],[FullName]]</f>
        <v/>
      </c>
      <c r="R72" s="51">
        <f>TeamDec[[#This Row],[Club]]</f>
        <v>0</v>
      </c>
      <c r="S72" s="52">
        <f>TeamDec[[#This Row],[Gender]]</f>
        <v>0</v>
      </c>
      <c r="T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2" s="53" t="str">
        <f>TeamDec[[#This Row],[FullName]]</f>
        <v/>
      </c>
      <c r="X72" s="51">
        <f>TeamDec[[#This Row],[Club]]</f>
        <v>0</v>
      </c>
      <c r="Y72" s="52">
        <f>TeamDec[[#This Row],[Gender]]</f>
        <v>0</v>
      </c>
      <c r="Z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2" s="53" t="str">
        <f>TeamDec[[#This Row],[FullName]]</f>
        <v/>
      </c>
      <c r="AD72" s="51">
        <f>TeamDec[[#This Row],[Club]]</f>
        <v>0</v>
      </c>
      <c r="AE72" s="52">
        <f>TeamDec[[#This Row],[Gender]]</f>
        <v>0</v>
      </c>
      <c r="AF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2" s="53" t="str">
        <f>TeamDec[[#This Row],[FullName]]</f>
        <v/>
      </c>
      <c r="AJ72" s="51">
        <f>TeamDec[[#This Row],[Club]]</f>
        <v>0</v>
      </c>
      <c r="AK72" s="52">
        <f>TeamDec[[#This Row],[Gender]]</f>
        <v>0</v>
      </c>
      <c r="AL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2" s="53" t="str">
        <f>TeamDec[[#This Row],[FullName]]</f>
        <v/>
      </c>
      <c r="AP72" s="51">
        <f>TeamDec[[#This Row],[Club]]</f>
        <v>0</v>
      </c>
      <c r="AQ72" s="52">
        <f>TeamDec[[#This Row],[Gender]]</f>
        <v>0</v>
      </c>
      <c r="AR72" s="51" t="str">
        <f>TeamDec[[#This Row],[AG]]</f>
        <v>NULL</v>
      </c>
      <c r="AS72" s="35">
        <f t="shared" si="2"/>
        <v>0</v>
      </c>
      <c r="AT72" s="29">
        <f t="shared" si="3"/>
        <v>0</v>
      </c>
    </row>
    <row r="73" spans="1:46" x14ac:dyDescent="0.35">
      <c r="A73" s="5"/>
      <c r="B73" s="24"/>
      <c r="C73" s="6"/>
      <c r="D73" s="1" t="str">
        <f t="shared" si="4"/>
        <v/>
      </c>
      <c r="E73" s="1"/>
      <c r="F73" s="30"/>
      <c r="G73" s="7"/>
      <c r="H73" s="29" t="str">
        <f t="shared" ref="H73:H136" si="5">IF(AND(G73&lt;=6,G73&gt;=3),"U11",IF(AND(G73&lt;=8,G73&gt;6),"U13",IF(AND(G73&lt;=10,G73&gt;8),"U15",IF(AND(G73&lt;=12,G73&gt;10),"U17","NULL"))))</f>
        <v>NULL</v>
      </c>
      <c r="K73" s="53" t="str">
        <f>TeamDec[[#This Row],[FullName]]</f>
        <v/>
      </c>
      <c r="L73" s="51">
        <f>TeamDec[[#This Row],[Club]]</f>
        <v>0</v>
      </c>
      <c r="M73" s="52">
        <f>TeamDec[[#This Row],[Gender]]</f>
        <v>0</v>
      </c>
      <c r="N7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3" s="53" t="str">
        <f>TeamDec[[#This Row],[FullName]]</f>
        <v/>
      </c>
      <c r="R73" s="51">
        <f>TeamDec[[#This Row],[Club]]</f>
        <v>0</v>
      </c>
      <c r="S73" s="52">
        <f>TeamDec[[#This Row],[Gender]]</f>
        <v>0</v>
      </c>
      <c r="T7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3" s="53" t="str">
        <f>TeamDec[[#This Row],[FullName]]</f>
        <v/>
      </c>
      <c r="X73" s="51">
        <f>TeamDec[[#This Row],[Club]]</f>
        <v>0</v>
      </c>
      <c r="Y73" s="52">
        <f>TeamDec[[#This Row],[Gender]]</f>
        <v>0</v>
      </c>
      <c r="Z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3" s="53" t="str">
        <f>TeamDec[[#This Row],[FullName]]</f>
        <v/>
      </c>
      <c r="AD73" s="51">
        <f>TeamDec[[#This Row],[Club]]</f>
        <v>0</v>
      </c>
      <c r="AE73" s="52">
        <f>TeamDec[[#This Row],[Gender]]</f>
        <v>0</v>
      </c>
      <c r="AF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3" s="53" t="str">
        <f>TeamDec[[#This Row],[FullName]]</f>
        <v/>
      </c>
      <c r="AJ73" s="51">
        <f>TeamDec[[#This Row],[Club]]</f>
        <v>0</v>
      </c>
      <c r="AK73" s="52">
        <f>TeamDec[[#This Row],[Gender]]</f>
        <v>0</v>
      </c>
      <c r="AL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3" s="53" t="str">
        <f>TeamDec[[#This Row],[FullName]]</f>
        <v/>
      </c>
      <c r="AP73" s="51">
        <f>TeamDec[[#This Row],[Club]]</f>
        <v>0</v>
      </c>
      <c r="AQ73" s="52">
        <f>TeamDec[[#This Row],[Gender]]</f>
        <v>0</v>
      </c>
      <c r="AR73" s="51" t="str">
        <f>TeamDec[[#This Row],[AG]]</f>
        <v>NULL</v>
      </c>
      <c r="AS73" s="35">
        <f t="shared" ref="AS73:AS136" si="6">COUNT(N73:N73,T73:T73,Z73:Z73,AF73:AF73,AL73:AL73)</f>
        <v>0</v>
      </c>
      <c r="AT73" s="29">
        <f t="shared" ref="AT73:AT136" si="7">SUM(O73,U73,AA73,AG73,AM73)</f>
        <v>0</v>
      </c>
    </row>
    <row r="74" spans="1:46" x14ac:dyDescent="0.35">
      <c r="A74" s="5"/>
      <c r="B74" s="24"/>
      <c r="C74" s="6"/>
      <c r="D74" s="1" t="str">
        <f t="shared" si="4"/>
        <v/>
      </c>
      <c r="E74" s="1"/>
      <c r="F74" s="30"/>
      <c r="G74" s="7"/>
      <c r="H74" s="29" t="str">
        <f t="shared" si="5"/>
        <v>NULL</v>
      </c>
      <c r="K74" s="53" t="str">
        <f>TeamDec[[#This Row],[FullName]]</f>
        <v/>
      </c>
      <c r="L74" s="51">
        <f>TeamDec[[#This Row],[Club]]</f>
        <v>0</v>
      </c>
      <c r="M74" s="52">
        <f>TeamDec[[#This Row],[Gender]]</f>
        <v>0</v>
      </c>
      <c r="N7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4" s="53" t="str">
        <f>TeamDec[[#This Row],[FullName]]</f>
        <v/>
      </c>
      <c r="R74" s="51">
        <f>TeamDec[[#This Row],[Club]]</f>
        <v>0</v>
      </c>
      <c r="S74" s="52">
        <f>TeamDec[[#This Row],[Gender]]</f>
        <v>0</v>
      </c>
      <c r="T7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4" s="53" t="str">
        <f>TeamDec[[#This Row],[FullName]]</f>
        <v/>
      </c>
      <c r="X74" s="51">
        <f>TeamDec[[#This Row],[Club]]</f>
        <v>0</v>
      </c>
      <c r="Y74" s="52">
        <f>TeamDec[[#This Row],[Gender]]</f>
        <v>0</v>
      </c>
      <c r="Z7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4" s="53" t="str">
        <f>TeamDec[[#This Row],[FullName]]</f>
        <v/>
      </c>
      <c r="AD74" s="51">
        <f>TeamDec[[#This Row],[Club]]</f>
        <v>0</v>
      </c>
      <c r="AE74" s="52">
        <f>TeamDec[[#This Row],[Gender]]</f>
        <v>0</v>
      </c>
      <c r="AF7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4" s="53" t="str">
        <f>TeamDec[[#This Row],[FullName]]</f>
        <v/>
      </c>
      <c r="AJ74" s="51">
        <f>TeamDec[[#This Row],[Club]]</f>
        <v>0</v>
      </c>
      <c r="AK74" s="52">
        <f>TeamDec[[#This Row],[Gender]]</f>
        <v>0</v>
      </c>
      <c r="AL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4" s="53" t="str">
        <f>TeamDec[[#This Row],[FullName]]</f>
        <v/>
      </c>
      <c r="AP74" s="51">
        <f>TeamDec[[#This Row],[Club]]</f>
        <v>0</v>
      </c>
      <c r="AQ74" s="52">
        <f>TeamDec[[#This Row],[Gender]]</f>
        <v>0</v>
      </c>
      <c r="AR74" s="51" t="str">
        <f>TeamDec[[#This Row],[AG]]</f>
        <v>NULL</v>
      </c>
      <c r="AS74" s="35">
        <f t="shared" si="6"/>
        <v>0</v>
      </c>
      <c r="AT74" s="29">
        <f t="shared" si="7"/>
        <v>0</v>
      </c>
    </row>
    <row r="75" spans="1:46" x14ac:dyDescent="0.35">
      <c r="A75" s="5"/>
      <c r="B75" s="24"/>
      <c r="C75" s="6"/>
      <c r="D75" s="1" t="str">
        <f t="shared" si="4"/>
        <v/>
      </c>
      <c r="E75" s="1"/>
      <c r="F75" s="30"/>
      <c r="G75" s="7"/>
      <c r="H75" s="29" t="str">
        <f t="shared" si="5"/>
        <v>NULL</v>
      </c>
      <c r="K75" s="53" t="str">
        <f>TeamDec[[#This Row],[FullName]]</f>
        <v/>
      </c>
      <c r="L75" s="51">
        <f>TeamDec[[#This Row],[Club]]</f>
        <v>0</v>
      </c>
      <c r="M75" s="52">
        <f>TeamDec[[#This Row],[Gender]]</f>
        <v>0</v>
      </c>
      <c r="N7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5" s="53" t="str">
        <f>TeamDec[[#This Row],[FullName]]</f>
        <v/>
      </c>
      <c r="R75" s="51">
        <f>TeamDec[[#This Row],[Club]]</f>
        <v>0</v>
      </c>
      <c r="S75" s="52">
        <f>TeamDec[[#This Row],[Gender]]</f>
        <v>0</v>
      </c>
      <c r="T7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5" s="53" t="str">
        <f>TeamDec[[#This Row],[FullName]]</f>
        <v/>
      </c>
      <c r="X75" s="51">
        <f>TeamDec[[#This Row],[Club]]</f>
        <v>0</v>
      </c>
      <c r="Y75" s="52">
        <f>TeamDec[[#This Row],[Gender]]</f>
        <v>0</v>
      </c>
      <c r="Z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5" s="53" t="str">
        <f>TeamDec[[#This Row],[FullName]]</f>
        <v/>
      </c>
      <c r="AD75" s="51">
        <f>TeamDec[[#This Row],[Club]]</f>
        <v>0</v>
      </c>
      <c r="AE75" s="52">
        <f>TeamDec[[#This Row],[Gender]]</f>
        <v>0</v>
      </c>
      <c r="AF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5" s="53" t="str">
        <f>TeamDec[[#This Row],[FullName]]</f>
        <v/>
      </c>
      <c r="AJ75" s="51">
        <f>TeamDec[[#This Row],[Club]]</f>
        <v>0</v>
      </c>
      <c r="AK75" s="52">
        <f>TeamDec[[#This Row],[Gender]]</f>
        <v>0</v>
      </c>
      <c r="AL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5" s="53" t="str">
        <f>TeamDec[[#This Row],[FullName]]</f>
        <v/>
      </c>
      <c r="AP75" s="51">
        <f>TeamDec[[#This Row],[Club]]</f>
        <v>0</v>
      </c>
      <c r="AQ75" s="52">
        <f>TeamDec[[#This Row],[Gender]]</f>
        <v>0</v>
      </c>
      <c r="AR75" s="51" t="str">
        <f>TeamDec[[#This Row],[AG]]</f>
        <v>NULL</v>
      </c>
      <c r="AS75" s="35">
        <f t="shared" si="6"/>
        <v>0</v>
      </c>
      <c r="AT75" s="29">
        <f t="shared" si="7"/>
        <v>0</v>
      </c>
    </row>
    <row r="76" spans="1:46" x14ac:dyDescent="0.35">
      <c r="A76" s="5"/>
      <c r="B76" s="24"/>
      <c r="C76" s="6"/>
      <c r="D76" s="1" t="str">
        <f t="shared" si="4"/>
        <v/>
      </c>
      <c r="E76" s="1"/>
      <c r="F76" s="30"/>
      <c r="G76" s="7"/>
      <c r="H76" s="29" t="str">
        <f t="shared" si="5"/>
        <v>NULL</v>
      </c>
      <c r="K76" s="53" t="str">
        <f>TeamDec[[#This Row],[FullName]]</f>
        <v/>
      </c>
      <c r="L76" s="51">
        <f>TeamDec[[#This Row],[Club]]</f>
        <v>0</v>
      </c>
      <c r="M76" s="52">
        <f>TeamDec[[#This Row],[Gender]]</f>
        <v>0</v>
      </c>
      <c r="N7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6" s="53" t="str">
        <f>TeamDec[[#This Row],[FullName]]</f>
        <v/>
      </c>
      <c r="R76" s="51">
        <f>TeamDec[[#This Row],[Club]]</f>
        <v>0</v>
      </c>
      <c r="S76" s="52">
        <f>TeamDec[[#This Row],[Gender]]</f>
        <v>0</v>
      </c>
      <c r="T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6" s="53" t="str">
        <f>TeamDec[[#This Row],[FullName]]</f>
        <v/>
      </c>
      <c r="X76" s="51">
        <f>TeamDec[[#This Row],[Club]]</f>
        <v>0</v>
      </c>
      <c r="Y76" s="52">
        <f>TeamDec[[#This Row],[Gender]]</f>
        <v>0</v>
      </c>
      <c r="Z7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6" s="53" t="str">
        <f>TeamDec[[#This Row],[FullName]]</f>
        <v/>
      </c>
      <c r="AD76" s="51">
        <f>TeamDec[[#This Row],[Club]]</f>
        <v>0</v>
      </c>
      <c r="AE76" s="52">
        <f>TeamDec[[#This Row],[Gender]]</f>
        <v>0</v>
      </c>
      <c r="AF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6" s="53" t="str">
        <f>TeamDec[[#This Row],[FullName]]</f>
        <v/>
      </c>
      <c r="AJ76" s="51">
        <f>TeamDec[[#This Row],[Club]]</f>
        <v>0</v>
      </c>
      <c r="AK76" s="52">
        <f>TeamDec[[#This Row],[Gender]]</f>
        <v>0</v>
      </c>
      <c r="AL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6" s="53" t="str">
        <f>TeamDec[[#This Row],[FullName]]</f>
        <v/>
      </c>
      <c r="AP76" s="51">
        <f>TeamDec[[#This Row],[Club]]</f>
        <v>0</v>
      </c>
      <c r="AQ76" s="52">
        <f>TeamDec[[#This Row],[Gender]]</f>
        <v>0</v>
      </c>
      <c r="AR76" s="51" t="str">
        <f>TeamDec[[#This Row],[AG]]</f>
        <v>NULL</v>
      </c>
      <c r="AS76" s="35">
        <f t="shared" si="6"/>
        <v>0</v>
      </c>
      <c r="AT76" s="29">
        <f t="shared" si="7"/>
        <v>0</v>
      </c>
    </row>
    <row r="77" spans="1:46" x14ac:dyDescent="0.35">
      <c r="A77" s="5"/>
      <c r="B77" s="24"/>
      <c r="C77" s="6"/>
      <c r="D77" s="1" t="str">
        <f t="shared" si="4"/>
        <v/>
      </c>
      <c r="E77" s="1"/>
      <c r="F77" s="30"/>
      <c r="G77" s="7"/>
      <c r="H77" s="29" t="str">
        <f t="shared" si="5"/>
        <v>NULL</v>
      </c>
      <c r="K77" s="53" t="str">
        <f>TeamDec[[#This Row],[FullName]]</f>
        <v/>
      </c>
      <c r="L77" s="51">
        <f>TeamDec[[#This Row],[Club]]</f>
        <v>0</v>
      </c>
      <c r="M77" s="52">
        <f>TeamDec[[#This Row],[Gender]]</f>
        <v>0</v>
      </c>
      <c r="N7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7" s="53" t="str">
        <f>TeamDec[[#This Row],[FullName]]</f>
        <v/>
      </c>
      <c r="R77" s="51">
        <f>TeamDec[[#This Row],[Club]]</f>
        <v>0</v>
      </c>
      <c r="S77" s="52">
        <f>TeamDec[[#This Row],[Gender]]</f>
        <v>0</v>
      </c>
      <c r="T7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7" s="53" t="str">
        <f>TeamDec[[#This Row],[FullName]]</f>
        <v/>
      </c>
      <c r="X77" s="51">
        <f>TeamDec[[#This Row],[Club]]</f>
        <v>0</v>
      </c>
      <c r="Y77" s="52">
        <f>TeamDec[[#This Row],[Gender]]</f>
        <v>0</v>
      </c>
      <c r="Z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7" s="53" t="str">
        <f>TeamDec[[#This Row],[FullName]]</f>
        <v/>
      </c>
      <c r="AD77" s="51">
        <f>TeamDec[[#This Row],[Club]]</f>
        <v>0</v>
      </c>
      <c r="AE77" s="52">
        <f>TeamDec[[#This Row],[Gender]]</f>
        <v>0</v>
      </c>
      <c r="AF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7" s="53" t="str">
        <f>TeamDec[[#This Row],[FullName]]</f>
        <v/>
      </c>
      <c r="AJ77" s="51">
        <f>TeamDec[[#This Row],[Club]]</f>
        <v>0</v>
      </c>
      <c r="AK77" s="52">
        <f>TeamDec[[#This Row],[Gender]]</f>
        <v>0</v>
      </c>
      <c r="AL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7" s="53" t="str">
        <f>TeamDec[[#This Row],[FullName]]</f>
        <v/>
      </c>
      <c r="AP77" s="51">
        <f>TeamDec[[#This Row],[Club]]</f>
        <v>0</v>
      </c>
      <c r="AQ77" s="52">
        <f>TeamDec[[#This Row],[Gender]]</f>
        <v>0</v>
      </c>
      <c r="AR77" s="51" t="str">
        <f>TeamDec[[#This Row],[AG]]</f>
        <v>NULL</v>
      </c>
      <c r="AS77" s="35">
        <f t="shared" si="6"/>
        <v>0</v>
      </c>
      <c r="AT77" s="29">
        <f t="shared" si="7"/>
        <v>0</v>
      </c>
    </row>
    <row r="78" spans="1:46" x14ac:dyDescent="0.35">
      <c r="A78" s="5"/>
      <c r="B78" s="24"/>
      <c r="C78" s="6"/>
      <c r="D78" s="1" t="str">
        <f t="shared" si="4"/>
        <v/>
      </c>
      <c r="E78" s="1"/>
      <c r="F78" s="30"/>
      <c r="G78" s="7"/>
      <c r="H78" s="29" t="str">
        <f t="shared" si="5"/>
        <v>NULL</v>
      </c>
      <c r="K78" s="53" t="str">
        <f>TeamDec[[#This Row],[FullName]]</f>
        <v/>
      </c>
      <c r="L78" s="51">
        <f>TeamDec[[#This Row],[Club]]</f>
        <v>0</v>
      </c>
      <c r="M78" s="52">
        <f>TeamDec[[#This Row],[Gender]]</f>
        <v>0</v>
      </c>
      <c r="N7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8" s="53" t="str">
        <f>TeamDec[[#This Row],[FullName]]</f>
        <v/>
      </c>
      <c r="R78" s="51">
        <f>TeamDec[[#This Row],[Club]]</f>
        <v>0</v>
      </c>
      <c r="S78" s="52">
        <f>TeamDec[[#This Row],[Gender]]</f>
        <v>0</v>
      </c>
      <c r="T7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8" s="53" t="str">
        <f>TeamDec[[#This Row],[FullName]]</f>
        <v/>
      </c>
      <c r="X78" s="51">
        <f>TeamDec[[#This Row],[Club]]</f>
        <v>0</v>
      </c>
      <c r="Y78" s="52">
        <f>TeamDec[[#This Row],[Gender]]</f>
        <v>0</v>
      </c>
      <c r="Z7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8" s="53" t="str">
        <f>TeamDec[[#This Row],[FullName]]</f>
        <v/>
      </c>
      <c r="AD78" s="51">
        <f>TeamDec[[#This Row],[Club]]</f>
        <v>0</v>
      </c>
      <c r="AE78" s="52">
        <f>TeamDec[[#This Row],[Gender]]</f>
        <v>0</v>
      </c>
      <c r="AF7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8" s="53" t="str">
        <f>TeamDec[[#This Row],[FullName]]</f>
        <v/>
      </c>
      <c r="AJ78" s="51">
        <f>TeamDec[[#This Row],[Club]]</f>
        <v>0</v>
      </c>
      <c r="AK78" s="52">
        <f>TeamDec[[#This Row],[Gender]]</f>
        <v>0</v>
      </c>
      <c r="AL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8" s="53" t="str">
        <f>TeamDec[[#This Row],[FullName]]</f>
        <v/>
      </c>
      <c r="AP78" s="51">
        <f>TeamDec[[#This Row],[Club]]</f>
        <v>0</v>
      </c>
      <c r="AQ78" s="52">
        <f>TeamDec[[#This Row],[Gender]]</f>
        <v>0</v>
      </c>
      <c r="AR78" s="51" t="str">
        <f>TeamDec[[#This Row],[AG]]</f>
        <v>NULL</v>
      </c>
      <c r="AS78" s="35">
        <f t="shared" si="6"/>
        <v>0</v>
      </c>
      <c r="AT78" s="29">
        <f t="shared" si="7"/>
        <v>0</v>
      </c>
    </row>
    <row r="79" spans="1:46" x14ac:dyDescent="0.35">
      <c r="A79" s="5"/>
      <c r="B79" s="24"/>
      <c r="C79" s="6"/>
      <c r="D79" s="1" t="str">
        <f t="shared" si="4"/>
        <v/>
      </c>
      <c r="E79" s="1"/>
      <c r="F79" s="30"/>
      <c r="G79" s="7"/>
      <c r="H79" s="29" t="str">
        <f t="shared" si="5"/>
        <v>NULL</v>
      </c>
      <c r="K79" s="53" t="str">
        <f>TeamDec[[#This Row],[FullName]]</f>
        <v/>
      </c>
      <c r="L79" s="51">
        <f>TeamDec[[#This Row],[Club]]</f>
        <v>0</v>
      </c>
      <c r="M79" s="52">
        <f>TeamDec[[#This Row],[Gender]]</f>
        <v>0</v>
      </c>
      <c r="N7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9" s="53" t="str">
        <f>TeamDec[[#This Row],[FullName]]</f>
        <v/>
      </c>
      <c r="R79" s="51">
        <f>TeamDec[[#This Row],[Club]]</f>
        <v>0</v>
      </c>
      <c r="S79" s="52">
        <f>TeamDec[[#This Row],[Gender]]</f>
        <v>0</v>
      </c>
      <c r="T7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9" s="53" t="str">
        <f>TeamDec[[#This Row],[FullName]]</f>
        <v/>
      </c>
      <c r="X79" s="51">
        <f>TeamDec[[#This Row],[Club]]</f>
        <v>0</v>
      </c>
      <c r="Y79" s="52">
        <f>TeamDec[[#This Row],[Gender]]</f>
        <v>0</v>
      </c>
      <c r="Z7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9" s="53" t="str">
        <f>TeamDec[[#This Row],[FullName]]</f>
        <v/>
      </c>
      <c r="AD79" s="51">
        <f>TeamDec[[#This Row],[Club]]</f>
        <v>0</v>
      </c>
      <c r="AE79" s="52">
        <f>TeamDec[[#This Row],[Gender]]</f>
        <v>0</v>
      </c>
      <c r="AF7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9" s="53" t="str">
        <f>TeamDec[[#This Row],[FullName]]</f>
        <v/>
      </c>
      <c r="AJ79" s="51">
        <f>TeamDec[[#This Row],[Club]]</f>
        <v>0</v>
      </c>
      <c r="AK79" s="52">
        <f>TeamDec[[#This Row],[Gender]]</f>
        <v>0</v>
      </c>
      <c r="AL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9" s="53" t="str">
        <f>TeamDec[[#This Row],[FullName]]</f>
        <v/>
      </c>
      <c r="AP79" s="51">
        <f>TeamDec[[#This Row],[Club]]</f>
        <v>0</v>
      </c>
      <c r="AQ79" s="52">
        <f>TeamDec[[#This Row],[Gender]]</f>
        <v>0</v>
      </c>
      <c r="AR79" s="51" t="str">
        <f>TeamDec[[#This Row],[AG]]</f>
        <v>NULL</v>
      </c>
      <c r="AS79" s="35">
        <f t="shared" si="6"/>
        <v>0</v>
      </c>
      <c r="AT79" s="29">
        <f t="shared" si="7"/>
        <v>0</v>
      </c>
    </row>
    <row r="80" spans="1:46" x14ac:dyDescent="0.35">
      <c r="A80" s="5"/>
      <c r="B80" s="27" t="s">
        <v>207</v>
      </c>
      <c r="C80" s="27" t="s">
        <v>208</v>
      </c>
      <c r="D80" s="1" t="str">
        <f t="shared" si="4"/>
        <v>Freddie Finbra</v>
      </c>
      <c r="E80" s="1" t="s">
        <v>6</v>
      </c>
      <c r="F80" s="30" t="s">
        <v>16</v>
      </c>
      <c r="G80" s="7">
        <v>5</v>
      </c>
      <c r="H80" s="29" t="str">
        <f t="shared" si="5"/>
        <v>U11</v>
      </c>
      <c r="K80" s="53" t="str">
        <f>TeamDec[[#This Row],[FullName]]</f>
        <v>Freddie Finbra</v>
      </c>
      <c r="L80" s="51" t="str">
        <f>TeamDec[[#This Row],[Club]]</f>
        <v>Ipswich Jaffa</v>
      </c>
      <c r="M80" s="52" t="str">
        <f>TeamDec[[#This Row],[Gender]]</f>
        <v>M</v>
      </c>
      <c r="N80" s="35">
        <f>IF(TeamDec[[#This Row],[Gender]]="M",
    IFERROR(VLOOKUP(TeamDec[[#This Row],[FullName]], tblRace1B[[Name]:[Posn]], 2, FALSE), ""),
    IFERROR(VLOOKUP(TeamDec[[#This Row],[FullName]], tblRace1G[[Name]:[Posn]], 2, FALSE), ""))</f>
        <v>36</v>
      </c>
      <c r="O80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80" s="53" t="str">
        <f>TeamDec[[#This Row],[FullName]]</f>
        <v>Freddie Finbra</v>
      </c>
      <c r="R80" s="51" t="str">
        <f>TeamDec[[#This Row],[Club]]</f>
        <v>Ipswich Jaffa</v>
      </c>
      <c r="S80" s="52" t="str">
        <f>TeamDec[[#This Row],[Gender]]</f>
        <v>M</v>
      </c>
      <c r="T8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0" s="53" t="str">
        <f>TeamDec[[#This Row],[FullName]]</f>
        <v>Freddie Finbra</v>
      </c>
      <c r="X80" s="51" t="str">
        <f>TeamDec[[#This Row],[Club]]</f>
        <v>Ipswich Jaffa</v>
      </c>
      <c r="Y80" s="52" t="str">
        <f>TeamDec[[#This Row],[Gender]]</f>
        <v>M</v>
      </c>
      <c r="Z8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0" s="53" t="str">
        <f>TeamDec[[#This Row],[FullName]]</f>
        <v>Freddie Finbra</v>
      </c>
      <c r="AD80" s="51" t="str">
        <f>TeamDec[[#This Row],[Club]]</f>
        <v>Ipswich Jaffa</v>
      </c>
      <c r="AE80" s="52" t="str">
        <f>TeamDec[[#This Row],[Gender]]</f>
        <v>M</v>
      </c>
      <c r="AF80" s="35">
        <f>IF(TeamDec[[#This Row],[Gender]]="M",
    IFERROR(VLOOKUP(TeamDec[[#This Row],[FullName]], tblRace4B[[Name]:[Posn]], 2, FALSE), ""),
    IFERROR(VLOOKUP(TeamDec[[#This Row],[FullName]], tblRace4G[[Name]:[Posn]], 2, FALSE), ""))</f>
        <v>29</v>
      </c>
      <c r="AG80" s="29">
        <f>IF(TeamDec[[#This Row],[Gender]]="M",
    IFERROR(VLOOKUP(TeamDec[[#This Row],[FullName]], tblRace4B[[Name]:[Points]], 5, FALSE), ""),
    IFERROR(VLOOKUP(TeamDec[[#This Row],[FullName]], tblRace4G[[Name]:[Points]], 5, FALSE), ""))</f>
        <v>4</v>
      </c>
      <c r="AI80" s="53" t="str">
        <f>TeamDec[[#This Row],[FullName]]</f>
        <v>Freddie Finbra</v>
      </c>
      <c r="AJ80" s="51" t="str">
        <f>TeamDec[[#This Row],[Club]]</f>
        <v>Ipswich Jaffa</v>
      </c>
      <c r="AK80" s="52" t="str">
        <f>TeamDec[[#This Row],[Gender]]</f>
        <v>M</v>
      </c>
      <c r="AL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0" s="53" t="str">
        <f>TeamDec[[#This Row],[FullName]]</f>
        <v>Freddie Finbra</v>
      </c>
      <c r="AP80" s="51" t="str">
        <f>TeamDec[[#This Row],[Club]]</f>
        <v>Ipswich Jaffa</v>
      </c>
      <c r="AQ80" s="52" t="str">
        <f>TeamDec[[#This Row],[Gender]]</f>
        <v>M</v>
      </c>
      <c r="AR80" s="51" t="str">
        <f>TeamDec[[#This Row],[AG]]</f>
        <v>U11</v>
      </c>
      <c r="AS80" s="35">
        <f t="shared" si="6"/>
        <v>2</v>
      </c>
      <c r="AT80" s="29">
        <f t="shared" si="7"/>
        <v>15</v>
      </c>
    </row>
    <row r="81" spans="1:46" x14ac:dyDescent="0.35">
      <c r="A81" s="5"/>
      <c r="B81" s="27" t="s">
        <v>209</v>
      </c>
      <c r="C81" s="27" t="s">
        <v>210</v>
      </c>
      <c r="D81" s="1" t="str">
        <f t="shared" si="4"/>
        <v>Hector Davies</v>
      </c>
      <c r="E81" s="1" t="s">
        <v>6</v>
      </c>
      <c r="F81" s="30" t="s">
        <v>16</v>
      </c>
      <c r="G81" s="7">
        <v>5</v>
      </c>
      <c r="H81" s="29" t="str">
        <f t="shared" si="5"/>
        <v>U11</v>
      </c>
      <c r="K81" s="53" t="str">
        <f>TeamDec[[#This Row],[FullName]]</f>
        <v>Hector Davies</v>
      </c>
      <c r="L81" s="51" t="str">
        <f>TeamDec[[#This Row],[Club]]</f>
        <v>Ipswich Jaffa</v>
      </c>
      <c r="M81" s="52" t="str">
        <f>TeamDec[[#This Row],[Gender]]</f>
        <v>M</v>
      </c>
      <c r="N81" s="35">
        <f>IF(TeamDec[[#This Row],[Gender]]="M",
    IFERROR(VLOOKUP(TeamDec[[#This Row],[FullName]], tblRace1B[[Name]:[Posn]], 2, FALSE), ""),
    IFERROR(VLOOKUP(TeamDec[[#This Row],[FullName]], tblRace1G[[Name]:[Posn]], 2, FALSE), ""))</f>
        <v>50</v>
      </c>
      <c r="O81" s="29">
        <f>IF(TeamDec[[#This Row],[Gender]]="M",
    IFERROR(VLOOKUP(TeamDec[[#This Row],[FullName]], tblRace1B[[Name]:[Points]], 5, FALSE), ""),
    IFERROR(VLOOKUP(TeamDec[[#This Row],[FullName]], tblRace1G[[Name]:[Points]], 5, FALSE), ""))</f>
        <v>18</v>
      </c>
      <c r="Q81" s="53" t="str">
        <f>TeamDec[[#This Row],[FullName]]</f>
        <v>Hector Davies</v>
      </c>
      <c r="R81" s="51" t="str">
        <f>TeamDec[[#This Row],[Club]]</f>
        <v>Ipswich Jaffa</v>
      </c>
      <c r="S81" s="52" t="str">
        <f>TeamDec[[#This Row],[Gender]]</f>
        <v>M</v>
      </c>
      <c r="T81" s="35">
        <f>IF(TeamDec[[#This Row],[Gender]]="M",
    IFERROR(VLOOKUP(TeamDec[[#This Row],[FullName]], tblRace2B[[Name]:[Posn]], 2, FALSE), ""),
    IFERROR(VLOOKUP(TeamDec[[#This Row],[FullName]], tblRace2G[[Name]:[Posn]], 2, FALSE), ""))</f>
        <v>47</v>
      </c>
      <c r="U81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81" s="53" t="str">
        <f>TeamDec[[#This Row],[FullName]]</f>
        <v>Hector Davies</v>
      </c>
      <c r="X81" s="51" t="str">
        <f>TeamDec[[#This Row],[Club]]</f>
        <v>Ipswich Jaffa</v>
      </c>
      <c r="Y81" s="52" t="str">
        <f>TeamDec[[#This Row],[Gender]]</f>
        <v>M</v>
      </c>
      <c r="Z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1" s="53" t="str">
        <f>TeamDec[[#This Row],[FullName]]</f>
        <v>Hector Davies</v>
      </c>
      <c r="AD81" s="51" t="str">
        <f>TeamDec[[#This Row],[Club]]</f>
        <v>Ipswich Jaffa</v>
      </c>
      <c r="AE81" s="52" t="str">
        <f>TeamDec[[#This Row],[Gender]]</f>
        <v>M</v>
      </c>
      <c r="AF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1" s="53" t="str">
        <f>TeamDec[[#This Row],[FullName]]</f>
        <v>Hector Davies</v>
      </c>
      <c r="AJ81" s="51" t="str">
        <f>TeamDec[[#This Row],[Club]]</f>
        <v>Ipswich Jaffa</v>
      </c>
      <c r="AK81" s="52" t="str">
        <f>TeamDec[[#This Row],[Gender]]</f>
        <v>M</v>
      </c>
      <c r="AL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1" s="53" t="str">
        <f>TeamDec[[#This Row],[FullName]]</f>
        <v>Hector Davies</v>
      </c>
      <c r="AP81" s="51" t="str">
        <f>TeamDec[[#This Row],[Club]]</f>
        <v>Ipswich Jaffa</v>
      </c>
      <c r="AQ81" s="52" t="str">
        <f>TeamDec[[#This Row],[Gender]]</f>
        <v>M</v>
      </c>
      <c r="AR81" s="51" t="str">
        <f>TeamDec[[#This Row],[AG]]</f>
        <v>U11</v>
      </c>
      <c r="AS81" s="35">
        <f t="shared" si="6"/>
        <v>2</v>
      </c>
      <c r="AT81" s="29">
        <f t="shared" si="7"/>
        <v>33</v>
      </c>
    </row>
    <row r="82" spans="1:46" x14ac:dyDescent="0.35">
      <c r="A82" s="5"/>
      <c r="B82" s="27" t="s">
        <v>211</v>
      </c>
      <c r="C82" s="27" t="s">
        <v>438</v>
      </c>
      <c r="D82" s="1" t="str">
        <f t="shared" si="4"/>
        <v>Olly Kelly</v>
      </c>
      <c r="E82" s="1" t="s">
        <v>6</v>
      </c>
      <c r="F82" s="30" t="s">
        <v>16</v>
      </c>
      <c r="G82" s="7">
        <v>6</v>
      </c>
      <c r="H82" s="29" t="str">
        <f t="shared" si="5"/>
        <v>U11</v>
      </c>
      <c r="K82" s="53" t="str">
        <f>TeamDec[[#This Row],[FullName]]</f>
        <v>Olly Kelly</v>
      </c>
      <c r="L82" s="51" t="str">
        <f>TeamDec[[#This Row],[Club]]</f>
        <v>Ipswich Jaffa</v>
      </c>
      <c r="M82" s="52" t="str">
        <f>TeamDec[[#This Row],[Gender]]</f>
        <v>M</v>
      </c>
      <c r="N82" s="35">
        <f>IF(TeamDec[[#This Row],[Gender]]="M",
    IFERROR(VLOOKUP(TeamDec[[#This Row],[FullName]], tblRace1B[[Name]:[Posn]], 2, FALSE), ""),
    IFERROR(VLOOKUP(TeamDec[[#This Row],[FullName]], tblRace1G[[Name]:[Posn]], 2, FALSE), ""))</f>
        <v>46</v>
      </c>
      <c r="O82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82" s="53" t="str">
        <f>TeamDec[[#This Row],[FullName]]</f>
        <v>Olly Kelly</v>
      </c>
      <c r="R82" s="51" t="str">
        <f>TeamDec[[#This Row],[Club]]</f>
        <v>Ipswich Jaffa</v>
      </c>
      <c r="S82" s="52" t="str">
        <f>TeamDec[[#This Row],[Gender]]</f>
        <v>M</v>
      </c>
      <c r="T82" s="35">
        <f>IF(TeamDec[[#This Row],[Gender]]="M",
    IFERROR(VLOOKUP(TeamDec[[#This Row],[FullName]], tblRace2B[[Name]:[Posn]], 2, FALSE), ""),
    IFERROR(VLOOKUP(TeamDec[[#This Row],[FullName]], tblRace2G[[Name]:[Posn]], 2, FALSE), ""))</f>
        <v>44</v>
      </c>
      <c r="U82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82" s="53" t="str">
        <f>TeamDec[[#This Row],[FullName]]</f>
        <v>Olly Kelly</v>
      </c>
      <c r="X82" s="51" t="str">
        <f>TeamDec[[#This Row],[Club]]</f>
        <v>Ipswich Jaffa</v>
      </c>
      <c r="Y82" s="52" t="str">
        <f>TeamDec[[#This Row],[Gender]]</f>
        <v>M</v>
      </c>
      <c r="Z82" s="35">
        <f>IF(TeamDec[[#This Row],[Gender]]="M",
    IFERROR(VLOOKUP(TeamDec[[#This Row],[FullName]], tblRace3B[[Name]:[Posn]], 2, FALSE), ""),
    IFERROR(VLOOKUP(TeamDec[[#This Row],[FullName]], tblRace3G[[Name]:[Posn]], 2, FALSE), ""))</f>
        <v>56</v>
      </c>
      <c r="AA82" s="29">
        <f>IF(TeamDec[[#This Row],[Gender]]="M",
    IFERROR(VLOOKUP(TeamDec[[#This Row],[FullName]], tblRace3B[[Name]:[Points]], 5, FALSE), ""),
    IFERROR(VLOOKUP(TeamDec[[#This Row],[FullName]], tblRace3G[[Name]:[Points]], 5, FALSE), ""))</f>
        <v>22</v>
      </c>
      <c r="AC82" s="53" t="str">
        <f>TeamDec[[#This Row],[FullName]]</f>
        <v>Olly Kelly</v>
      </c>
      <c r="AD82" s="51" t="str">
        <f>TeamDec[[#This Row],[Club]]</f>
        <v>Ipswich Jaffa</v>
      </c>
      <c r="AE82" s="52" t="str">
        <f>TeamDec[[#This Row],[Gender]]</f>
        <v>M</v>
      </c>
      <c r="AF82" s="35">
        <f>IF(TeamDec[[#This Row],[Gender]]="M",
    IFERROR(VLOOKUP(TeamDec[[#This Row],[FullName]], tblRace4B[[Name]:[Posn]], 2, FALSE), ""),
    IFERROR(VLOOKUP(TeamDec[[#This Row],[FullName]], tblRace4G[[Name]:[Posn]], 2, FALSE), ""))</f>
        <v>48</v>
      </c>
      <c r="AG82" s="29">
        <f>IF(TeamDec[[#This Row],[Gender]]="M",
    IFERROR(VLOOKUP(TeamDec[[#This Row],[FullName]], tblRace4B[[Name]:[Points]], 5, FALSE), ""),
    IFERROR(VLOOKUP(TeamDec[[#This Row],[FullName]], tblRace4G[[Name]:[Points]], 5, FALSE), ""))</f>
        <v>17</v>
      </c>
      <c r="AI82" s="53" t="str">
        <f>TeamDec[[#This Row],[FullName]]</f>
        <v>Olly Kelly</v>
      </c>
      <c r="AJ82" s="51" t="str">
        <f>TeamDec[[#This Row],[Club]]</f>
        <v>Ipswich Jaffa</v>
      </c>
      <c r="AK82" s="52" t="str">
        <f>TeamDec[[#This Row],[Gender]]</f>
        <v>M</v>
      </c>
      <c r="AL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2" s="53" t="str">
        <f>TeamDec[[#This Row],[FullName]]</f>
        <v>Olly Kelly</v>
      </c>
      <c r="AP82" s="51" t="str">
        <f>TeamDec[[#This Row],[Club]]</f>
        <v>Ipswich Jaffa</v>
      </c>
      <c r="AQ82" s="52" t="str">
        <f>TeamDec[[#This Row],[Gender]]</f>
        <v>M</v>
      </c>
      <c r="AR82" s="51" t="str">
        <f>TeamDec[[#This Row],[AG]]</f>
        <v>U11</v>
      </c>
      <c r="AS82" s="35">
        <f t="shared" si="6"/>
        <v>4</v>
      </c>
      <c r="AT82" s="29">
        <f t="shared" si="7"/>
        <v>68</v>
      </c>
    </row>
    <row r="83" spans="1:46" x14ac:dyDescent="0.35">
      <c r="A83" s="5"/>
      <c r="B83" s="27" t="s">
        <v>212</v>
      </c>
      <c r="C83" s="27" t="s">
        <v>213</v>
      </c>
      <c r="D83" s="1" t="str">
        <f t="shared" si="4"/>
        <v>Grace Loomes</v>
      </c>
      <c r="E83" s="1" t="s">
        <v>6</v>
      </c>
      <c r="F83" s="30" t="s">
        <v>17</v>
      </c>
      <c r="G83" s="7">
        <v>6</v>
      </c>
      <c r="H83" s="29" t="str">
        <f t="shared" si="5"/>
        <v>U11</v>
      </c>
      <c r="K83" s="53" t="str">
        <f>TeamDec[[#This Row],[FullName]]</f>
        <v>Grace Loomes</v>
      </c>
      <c r="L83" s="51" t="str">
        <f>TeamDec[[#This Row],[Club]]</f>
        <v>Ipswich Jaffa</v>
      </c>
      <c r="M83" s="52" t="str">
        <f>TeamDec[[#This Row],[Gender]]</f>
        <v>F</v>
      </c>
      <c r="N83" s="35">
        <f>IF(TeamDec[[#This Row],[Gender]]="M",
    IFERROR(VLOOKUP(TeamDec[[#This Row],[FullName]], tblRace1B[[Name]:[Posn]], 2, FALSE), ""),
    IFERROR(VLOOKUP(TeamDec[[#This Row],[FullName]], tblRace1G[[Name]:[Posn]], 2, FALSE), ""))</f>
        <v>46</v>
      </c>
      <c r="O83" s="29">
        <f>IF(TeamDec[[#This Row],[Gender]]="M",
    IFERROR(VLOOKUP(TeamDec[[#This Row],[FullName]], tblRace1B[[Name]:[Points]], 5, FALSE), ""),
    IFERROR(VLOOKUP(TeamDec[[#This Row],[FullName]], tblRace1G[[Name]:[Points]], 5, FALSE), ""))</f>
        <v>18</v>
      </c>
      <c r="Q83" s="53" t="str">
        <f>TeamDec[[#This Row],[FullName]]</f>
        <v>Grace Loomes</v>
      </c>
      <c r="R83" s="51" t="str">
        <f>TeamDec[[#This Row],[Club]]</f>
        <v>Ipswich Jaffa</v>
      </c>
      <c r="S83" s="52" t="str">
        <f>TeamDec[[#This Row],[Gender]]</f>
        <v>F</v>
      </c>
      <c r="T8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3" s="53" t="str">
        <f>TeamDec[[#This Row],[FullName]]</f>
        <v>Grace Loomes</v>
      </c>
      <c r="X83" s="51" t="str">
        <f>TeamDec[[#This Row],[Club]]</f>
        <v>Ipswich Jaffa</v>
      </c>
      <c r="Y83" s="52" t="str">
        <f>TeamDec[[#This Row],[Gender]]</f>
        <v>F</v>
      </c>
      <c r="Z83" s="35">
        <f>IF(TeamDec[[#This Row],[Gender]]="M",
    IFERROR(VLOOKUP(TeamDec[[#This Row],[FullName]], tblRace3B[[Name]:[Posn]], 2, FALSE), ""),
    IFERROR(VLOOKUP(TeamDec[[#This Row],[FullName]], tblRace3G[[Name]:[Posn]], 2, FALSE), ""))</f>
        <v>46</v>
      </c>
      <c r="AA83" s="29">
        <f>IF(TeamDec[[#This Row],[Gender]]="M",
    IFERROR(VLOOKUP(TeamDec[[#This Row],[FullName]], tblRace3B[[Name]:[Points]], 5, FALSE), ""),
    IFERROR(VLOOKUP(TeamDec[[#This Row],[FullName]], tblRace3G[[Name]:[Points]], 5, FALSE), ""))</f>
        <v>16</v>
      </c>
      <c r="AC83" s="53" t="str">
        <f>TeamDec[[#This Row],[FullName]]</f>
        <v>Grace Loomes</v>
      </c>
      <c r="AD83" s="51" t="str">
        <f>TeamDec[[#This Row],[Club]]</f>
        <v>Ipswich Jaffa</v>
      </c>
      <c r="AE83" s="52" t="str">
        <f>TeamDec[[#This Row],[Gender]]</f>
        <v>F</v>
      </c>
      <c r="AF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3" s="53" t="str">
        <f>TeamDec[[#This Row],[FullName]]</f>
        <v>Grace Loomes</v>
      </c>
      <c r="AJ83" s="51" t="str">
        <f>TeamDec[[#This Row],[Club]]</f>
        <v>Ipswich Jaffa</v>
      </c>
      <c r="AK83" s="52" t="str">
        <f>TeamDec[[#This Row],[Gender]]</f>
        <v>F</v>
      </c>
      <c r="AL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3" s="53" t="str">
        <f>TeamDec[[#This Row],[FullName]]</f>
        <v>Grace Loomes</v>
      </c>
      <c r="AP83" s="51" t="str">
        <f>TeamDec[[#This Row],[Club]]</f>
        <v>Ipswich Jaffa</v>
      </c>
      <c r="AQ83" s="52" t="str">
        <f>TeamDec[[#This Row],[Gender]]</f>
        <v>F</v>
      </c>
      <c r="AR83" s="51" t="str">
        <f>TeamDec[[#This Row],[AG]]</f>
        <v>U11</v>
      </c>
      <c r="AS83" s="35">
        <f t="shared" si="6"/>
        <v>2</v>
      </c>
      <c r="AT83" s="29">
        <f t="shared" si="7"/>
        <v>34</v>
      </c>
    </row>
    <row r="84" spans="1:46" x14ac:dyDescent="0.35">
      <c r="A84" s="5"/>
      <c r="B84" s="27" t="s">
        <v>214</v>
      </c>
      <c r="C84" s="27" t="s">
        <v>215</v>
      </c>
      <c r="D84" s="1" t="str">
        <f t="shared" si="4"/>
        <v>Benjamin Squirrell</v>
      </c>
      <c r="E84" s="1" t="s">
        <v>6</v>
      </c>
      <c r="F84" s="30" t="s">
        <v>16</v>
      </c>
      <c r="G84" s="7">
        <v>6</v>
      </c>
      <c r="H84" s="29" t="str">
        <f t="shared" si="5"/>
        <v>U11</v>
      </c>
      <c r="K84" s="53" t="str">
        <f>TeamDec[[#This Row],[FullName]]</f>
        <v>Benjamin Squirrell</v>
      </c>
      <c r="L84" s="51" t="str">
        <f>TeamDec[[#This Row],[Club]]</f>
        <v>Ipswich Jaffa</v>
      </c>
      <c r="M84" s="52" t="str">
        <f>TeamDec[[#This Row],[Gender]]</f>
        <v>M</v>
      </c>
      <c r="N84" s="35">
        <f>IF(TeamDec[[#This Row],[Gender]]="M",
    IFERROR(VLOOKUP(TeamDec[[#This Row],[FullName]], tblRace1B[[Name]:[Posn]], 2, FALSE), ""),
    IFERROR(VLOOKUP(TeamDec[[#This Row],[FullName]], tblRace1G[[Name]:[Posn]], 2, FALSE), ""))</f>
        <v>31</v>
      </c>
      <c r="O84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84" s="53" t="str">
        <f>TeamDec[[#This Row],[FullName]]</f>
        <v>Benjamin Squirrell</v>
      </c>
      <c r="R84" s="51" t="str">
        <f>TeamDec[[#This Row],[Club]]</f>
        <v>Ipswich Jaffa</v>
      </c>
      <c r="S84" s="52" t="str">
        <f>TeamDec[[#This Row],[Gender]]</f>
        <v>M</v>
      </c>
      <c r="T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4" s="53" t="str">
        <f>TeamDec[[#This Row],[FullName]]</f>
        <v>Benjamin Squirrell</v>
      </c>
      <c r="X84" s="51" t="str">
        <f>TeamDec[[#This Row],[Club]]</f>
        <v>Ipswich Jaffa</v>
      </c>
      <c r="Y84" s="52" t="str">
        <f>TeamDec[[#This Row],[Gender]]</f>
        <v>M</v>
      </c>
      <c r="Z84" s="35">
        <f>IF(TeamDec[[#This Row],[Gender]]="M",
    IFERROR(VLOOKUP(TeamDec[[#This Row],[FullName]], tblRace3B[[Name]:[Posn]], 2, FALSE), ""),
    IFERROR(VLOOKUP(TeamDec[[#This Row],[FullName]], tblRace3G[[Name]:[Posn]], 2, FALSE), ""))</f>
        <v>42</v>
      </c>
      <c r="AA84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84" s="53" t="str">
        <f>TeamDec[[#This Row],[FullName]]</f>
        <v>Benjamin Squirrell</v>
      </c>
      <c r="AD84" s="51" t="str">
        <f>TeamDec[[#This Row],[Club]]</f>
        <v>Ipswich Jaffa</v>
      </c>
      <c r="AE84" s="52" t="str">
        <f>TeamDec[[#This Row],[Gender]]</f>
        <v>M</v>
      </c>
      <c r="AF84" s="35">
        <f>IF(TeamDec[[#This Row],[Gender]]="M",
    IFERROR(VLOOKUP(TeamDec[[#This Row],[FullName]], tblRace4B[[Name]:[Posn]], 2, FALSE), ""),
    IFERROR(VLOOKUP(TeamDec[[#This Row],[FullName]], tblRace4G[[Name]:[Posn]], 2, FALSE), ""))</f>
        <v>32</v>
      </c>
      <c r="AG84" s="29">
        <f>IF(TeamDec[[#This Row],[Gender]]="M",
    IFERROR(VLOOKUP(TeamDec[[#This Row],[FullName]], tblRace4B[[Name]:[Points]], 5, FALSE), ""),
    IFERROR(VLOOKUP(TeamDec[[#This Row],[FullName]], tblRace4G[[Name]:[Points]], 5, FALSE), ""))</f>
        <v>6</v>
      </c>
      <c r="AI84" s="53" t="str">
        <f>TeamDec[[#This Row],[FullName]]</f>
        <v>Benjamin Squirrell</v>
      </c>
      <c r="AJ84" s="51" t="str">
        <f>TeamDec[[#This Row],[Club]]</f>
        <v>Ipswich Jaffa</v>
      </c>
      <c r="AK84" s="52" t="str">
        <f>TeamDec[[#This Row],[Gender]]</f>
        <v>M</v>
      </c>
      <c r="AL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4" s="53" t="str">
        <f>TeamDec[[#This Row],[FullName]]</f>
        <v>Benjamin Squirrell</v>
      </c>
      <c r="AP84" s="51" t="str">
        <f>TeamDec[[#This Row],[Club]]</f>
        <v>Ipswich Jaffa</v>
      </c>
      <c r="AQ84" s="52" t="str">
        <f>TeamDec[[#This Row],[Gender]]</f>
        <v>M</v>
      </c>
      <c r="AR84" s="51" t="str">
        <f>TeamDec[[#This Row],[AG]]</f>
        <v>U11</v>
      </c>
      <c r="AS84" s="35">
        <f t="shared" si="6"/>
        <v>3</v>
      </c>
      <c r="AT84" s="29">
        <f t="shared" si="7"/>
        <v>25</v>
      </c>
    </row>
    <row r="85" spans="1:46" x14ac:dyDescent="0.35">
      <c r="A85" s="5"/>
      <c r="B85" s="27" t="s">
        <v>216</v>
      </c>
      <c r="C85" s="27" t="s">
        <v>217</v>
      </c>
      <c r="D85" s="1" t="str">
        <f t="shared" si="4"/>
        <v>Megan Wade</v>
      </c>
      <c r="E85" s="1" t="s">
        <v>6</v>
      </c>
      <c r="F85" s="30" t="s">
        <v>17</v>
      </c>
      <c r="G85" s="7">
        <v>6</v>
      </c>
      <c r="H85" s="29" t="str">
        <f t="shared" si="5"/>
        <v>U11</v>
      </c>
      <c r="K85" s="53" t="str">
        <f>TeamDec[[#This Row],[FullName]]</f>
        <v>Megan Wade</v>
      </c>
      <c r="L85" s="51" t="str">
        <f>TeamDec[[#This Row],[Club]]</f>
        <v>Ipswich Jaffa</v>
      </c>
      <c r="M85" s="52" t="str">
        <f>TeamDec[[#This Row],[Gender]]</f>
        <v>F</v>
      </c>
      <c r="N85" s="35">
        <f>IF(TeamDec[[#This Row],[Gender]]="M",
    IFERROR(VLOOKUP(TeamDec[[#This Row],[FullName]], tblRace1B[[Name]:[Posn]], 2, FALSE), ""),
    IFERROR(VLOOKUP(TeamDec[[#This Row],[FullName]], tblRace1G[[Name]:[Posn]], 2, FALSE), ""))</f>
        <v>43</v>
      </c>
      <c r="O85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85" s="53" t="str">
        <f>TeamDec[[#This Row],[FullName]]</f>
        <v>Megan Wade</v>
      </c>
      <c r="R85" s="51" t="str">
        <f>TeamDec[[#This Row],[Club]]</f>
        <v>Ipswich Jaffa</v>
      </c>
      <c r="S85" s="52" t="str">
        <f>TeamDec[[#This Row],[Gender]]</f>
        <v>F</v>
      </c>
      <c r="T8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5" s="53" t="str">
        <f>TeamDec[[#This Row],[FullName]]</f>
        <v>Megan Wade</v>
      </c>
      <c r="X85" s="51" t="str">
        <f>TeamDec[[#This Row],[Club]]</f>
        <v>Ipswich Jaffa</v>
      </c>
      <c r="Y85" s="52" t="str">
        <f>TeamDec[[#This Row],[Gender]]</f>
        <v>F</v>
      </c>
      <c r="Z85" s="35">
        <f>IF(TeamDec[[#This Row],[Gender]]="M",
    IFERROR(VLOOKUP(TeamDec[[#This Row],[FullName]], tblRace3B[[Name]:[Posn]], 2, FALSE), ""),
    IFERROR(VLOOKUP(TeamDec[[#This Row],[FullName]], tblRace3G[[Name]:[Posn]], 2, FALSE), ""))</f>
        <v>47</v>
      </c>
      <c r="AA85" s="29">
        <f>IF(TeamDec[[#This Row],[Gender]]="M",
    IFERROR(VLOOKUP(TeamDec[[#This Row],[FullName]], tblRace3B[[Name]:[Points]], 5, FALSE), ""),
    IFERROR(VLOOKUP(TeamDec[[#This Row],[FullName]], tblRace3G[[Name]:[Points]], 5, FALSE), ""))</f>
        <v>17</v>
      </c>
      <c r="AC85" s="53" t="str">
        <f>TeamDec[[#This Row],[FullName]]</f>
        <v>Megan Wade</v>
      </c>
      <c r="AD85" s="51" t="str">
        <f>TeamDec[[#This Row],[Club]]</f>
        <v>Ipswich Jaffa</v>
      </c>
      <c r="AE85" s="52" t="str">
        <f>TeamDec[[#This Row],[Gender]]</f>
        <v>F</v>
      </c>
      <c r="AF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5" s="53" t="str">
        <f>TeamDec[[#This Row],[FullName]]</f>
        <v>Megan Wade</v>
      </c>
      <c r="AJ85" s="51" t="str">
        <f>TeamDec[[#This Row],[Club]]</f>
        <v>Ipswich Jaffa</v>
      </c>
      <c r="AK85" s="52" t="str">
        <f>TeamDec[[#This Row],[Gender]]</f>
        <v>F</v>
      </c>
      <c r="AL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5" s="53" t="str">
        <f>TeamDec[[#This Row],[FullName]]</f>
        <v>Megan Wade</v>
      </c>
      <c r="AP85" s="51" t="str">
        <f>TeamDec[[#This Row],[Club]]</f>
        <v>Ipswich Jaffa</v>
      </c>
      <c r="AQ85" s="52" t="str">
        <f>TeamDec[[#This Row],[Gender]]</f>
        <v>F</v>
      </c>
      <c r="AR85" s="51" t="str">
        <f>TeamDec[[#This Row],[AG]]</f>
        <v>U11</v>
      </c>
      <c r="AS85" s="35">
        <f t="shared" si="6"/>
        <v>2</v>
      </c>
      <c r="AT85" s="29">
        <f t="shared" si="7"/>
        <v>32</v>
      </c>
    </row>
    <row r="86" spans="1:46" x14ac:dyDescent="0.35">
      <c r="A86" s="5"/>
      <c r="B86" s="24" t="s">
        <v>218</v>
      </c>
      <c r="C86" s="6" t="s">
        <v>219</v>
      </c>
      <c r="D86" s="1" t="str">
        <f t="shared" si="4"/>
        <v>Matilda Borrett</v>
      </c>
      <c r="E86" s="1" t="s">
        <v>6</v>
      </c>
      <c r="F86" s="30" t="s">
        <v>17</v>
      </c>
      <c r="G86" s="7">
        <v>7</v>
      </c>
      <c r="H86" s="29" t="str">
        <f t="shared" si="5"/>
        <v>U13</v>
      </c>
      <c r="K86" s="53" t="str">
        <f>TeamDec[[#This Row],[FullName]]</f>
        <v>Matilda Borrett</v>
      </c>
      <c r="L86" s="51" t="str">
        <f>TeamDec[[#This Row],[Club]]</f>
        <v>Ipswich Jaffa</v>
      </c>
      <c r="M86" s="52" t="str">
        <f>TeamDec[[#This Row],[Gender]]</f>
        <v>F</v>
      </c>
      <c r="N8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8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86" s="53" t="str">
        <f>TeamDec[[#This Row],[FullName]]</f>
        <v>Matilda Borrett</v>
      </c>
      <c r="R86" s="51" t="str">
        <f>TeamDec[[#This Row],[Club]]</f>
        <v>Ipswich Jaffa</v>
      </c>
      <c r="S86" s="52" t="str">
        <f>TeamDec[[#This Row],[Gender]]</f>
        <v>F</v>
      </c>
      <c r="T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6" s="53" t="str">
        <f>TeamDec[[#This Row],[FullName]]</f>
        <v>Matilda Borrett</v>
      </c>
      <c r="X86" s="51" t="str">
        <f>TeamDec[[#This Row],[Club]]</f>
        <v>Ipswich Jaffa</v>
      </c>
      <c r="Y86" s="52" t="str">
        <f>TeamDec[[#This Row],[Gender]]</f>
        <v>F</v>
      </c>
      <c r="Z8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6" s="53" t="str">
        <f>TeamDec[[#This Row],[FullName]]</f>
        <v>Matilda Borrett</v>
      </c>
      <c r="AD86" s="51" t="str">
        <f>TeamDec[[#This Row],[Club]]</f>
        <v>Ipswich Jaffa</v>
      </c>
      <c r="AE86" s="52" t="str">
        <f>TeamDec[[#This Row],[Gender]]</f>
        <v>F</v>
      </c>
      <c r="AF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6" s="53" t="str">
        <f>TeamDec[[#This Row],[FullName]]</f>
        <v>Matilda Borrett</v>
      </c>
      <c r="AJ86" s="51" t="str">
        <f>TeamDec[[#This Row],[Club]]</f>
        <v>Ipswich Jaffa</v>
      </c>
      <c r="AK86" s="52" t="str">
        <f>TeamDec[[#This Row],[Gender]]</f>
        <v>F</v>
      </c>
      <c r="AL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6" s="53" t="str">
        <f>TeamDec[[#This Row],[FullName]]</f>
        <v>Matilda Borrett</v>
      </c>
      <c r="AP86" s="51" t="str">
        <f>TeamDec[[#This Row],[Club]]</f>
        <v>Ipswich Jaffa</v>
      </c>
      <c r="AQ86" s="52" t="str">
        <f>TeamDec[[#This Row],[Gender]]</f>
        <v>F</v>
      </c>
      <c r="AR86" s="51" t="str">
        <f>TeamDec[[#This Row],[AG]]</f>
        <v>U13</v>
      </c>
      <c r="AS86" s="35">
        <f t="shared" si="6"/>
        <v>0</v>
      </c>
      <c r="AT86" s="29">
        <f t="shared" si="7"/>
        <v>0</v>
      </c>
    </row>
    <row r="87" spans="1:46" x14ac:dyDescent="0.35">
      <c r="A87" s="5"/>
      <c r="B87" s="24" t="s">
        <v>220</v>
      </c>
      <c r="C87" s="6" t="s">
        <v>210</v>
      </c>
      <c r="D87" s="1" t="str">
        <f t="shared" si="4"/>
        <v>Kingsley Davies</v>
      </c>
      <c r="E87" s="1" t="s">
        <v>6</v>
      </c>
      <c r="F87" s="30" t="s">
        <v>16</v>
      </c>
      <c r="G87" s="7">
        <v>7</v>
      </c>
      <c r="H87" s="29" t="str">
        <f t="shared" si="5"/>
        <v>U13</v>
      </c>
      <c r="K87" s="53" t="str">
        <f>TeamDec[[#This Row],[FullName]]</f>
        <v>Kingsley Davies</v>
      </c>
      <c r="L87" s="51" t="str">
        <f>TeamDec[[#This Row],[Club]]</f>
        <v>Ipswich Jaffa</v>
      </c>
      <c r="M87" s="52" t="str">
        <f>TeamDec[[#This Row],[Gender]]</f>
        <v>M</v>
      </c>
      <c r="N87" s="35">
        <f>IF(TeamDec[[#This Row],[Gender]]="M",
    IFERROR(VLOOKUP(TeamDec[[#This Row],[FullName]], tblRace1B[[Name]:[Posn]], 2, FALSE), ""),
    IFERROR(VLOOKUP(TeamDec[[#This Row],[FullName]], tblRace1G[[Name]:[Posn]], 2, FALSE), ""))</f>
        <v>25</v>
      </c>
      <c r="O87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87" s="53" t="str">
        <f>TeamDec[[#This Row],[FullName]]</f>
        <v>Kingsley Davies</v>
      </c>
      <c r="R87" s="51" t="str">
        <f>TeamDec[[#This Row],[Club]]</f>
        <v>Ipswich Jaffa</v>
      </c>
      <c r="S87" s="52" t="str">
        <f>TeamDec[[#This Row],[Gender]]</f>
        <v>M</v>
      </c>
      <c r="T87" s="35">
        <f>IF(TeamDec[[#This Row],[Gender]]="M",
    IFERROR(VLOOKUP(TeamDec[[#This Row],[FullName]], tblRace2B[[Name]:[Posn]], 2, FALSE), ""),
    IFERROR(VLOOKUP(TeamDec[[#This Row],[FullName]], tblRace2G[[Name]:[Posn]], 2, FALSE), ""))</f>
        <v>26</v>
      </c>
      <c r="U87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87" s="53" t="str">
        <f>TeamDec[[#This Row],[FullName]]</f>
        <v>Kingsley Davies</v>
      </c>
      <c r="X87" s="51" t="str">
        <f>TeamDec[[#This Row],[Club]]</f>
        <v>Ipswich Jaffa</v>
      </c>
      <c r="Y87" s="52" t="str">
        <f>TeamDec[[#This Row],[Gender]]</f>
        <v>M</v>
      </c>
      <c r="Z87" s="35">
        <f>IF(TeamDec[[#This Row],[Gender]]="M",
    IFERROR(VLOOKUP(TeamDec[[#This Row],[FullName]], tblRace3B[[Name]:[Posn]], 2, FALSE), ""),
    IFERROR(VLOOKUP(TeamDec[[#This Row],[FullName]], tblRace3G[[Name]:[Posn]], 2, FALSE), ""))</f>
        <v>24</v>
      </c>
      <c r="AA87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87" s="53" t="str">
        <f>TeamDec[[#This Row],[FullName]]</f>
        <v>Kingsley Davies</v>
      </c>
      <c r="AD87" s="51" t="str">
        <f>TeamDec[[#This Row],[Club]]</f>
        <v>Ipswich Jaffa</v>
      </c>
      <c r="AE87" s="52" t="str">
        <f>TeamDec[[#This Row],[Gender]]</f>
        <v>M</v>
      </c>
      <c r="AF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7" s="53" t="str">
        <f>TeamDec[[#This Row],[FullName]]</f>
        <v>Kingsley Davies</v>
      </c>
      <c r="AJ87" s="51" t="str">
        <f>TeamDec[[#This Row],[Club]]</f>
        <v>Ipswich Jaffa</v>
      </c>
      <c r="AK87" s="52" t="str">
        <f>TeamDec[[#This Row],[Gender]]</f>
        <v>M</v>
      </c>
      <c r="AL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7" s="53" t="str">
        <f>TeamDec[[#This Row],[FullName]]</f>
        <v>Kingsley Davies</v>
      </c>
      <c r="AP87" s="51" t="str">
        <f>TeamDec[[#This Row],[Club]]</f>
        <v>Ipswich Jaffa</v>
      </c>
      <c r="AQ87" s="52" t="str">
        <f>TeamDec[[#This Row],[Gender]]</f>
        <v>M</v>
      </c>
      <c r="AR87" s="51" t="str">
        <f>TeamDec[[#This Row],[AG]]</f>
        <v>U13</v>
      </c>
      <c r="AS87" s="35">
        <f t="shared" si="6"/>
        <v>3</v>
      </c>
      <c r="AT87" s="29">
        <f t="shared" si="7"/>
        <v>20</v>
      </c>
    </row>
    <row r="88" spans="1:46" x14ac:dyDescent="0.35">
      <c r="A88" s="5"/>
      <c r="B88" s="24" t="s">
        <v>221</v>
      </c>
      <c r="C88" s="6" t="s">
        <v>222</v>
      </c>
      <c r="D88" s="1" t="str">
        <f t="shared" si="4"/>
        <v>Arabella Waddle</v>
      </c>
      <c r="E88" s="1" t="s">
        <v>6</v>
      </c>
      <c r="F88" s="30" t="s">
        <v>17</v>
      </c>
      <c r="G88" s="7">
        <v>6</v>
      </c>
      <c r="H88" s="29" t="str">
        <f t="shared" si="5"/>
        <v>U11</v>
      </c>
      <c r="K88" s="53" t="str">
        <f>TeamDec[[#This Row],[FullName]]</f>
        <v>Arabella Waddle</v>
      </c>
      <c r="L88" s="51" t="str">
        <f>TeamDec[[#This Row],[Club]]</f>
        <v>Ipswich Jaffa</v>
      </c>
      <c r="M88" s="52" t="str">
        <f>TeamDec[[#This Row],[Gender]]</f>
        <v>F</v>
      </c>
      <c r="N8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8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88" s="53" t="str">
        <f>TeamDec[[#This Row],[FullName]]</f>
        <v>Arabella Waddle</v>
      </c>
      <c r="R88" s="51" t="str">
        <f>TeamDec[[#This Row],[Club]]</f>
        <v>Ipswich Jaffa</v>
      </c>
      <c r="S88" s="52" t="str">
        <f>TeamDec[[#This Row],[Gender]]</f>
        <v>F</v>
      </c>
      <c r="T8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8" s="53" t="str">
        <f>TeamDec[[#This Row],[FullName]]</f>
        <v>Arabella Waddle</v>
      </c>
      <c r="X88" s="51" t="str">
        <f>TeamDec[[#This Row],[Club]]</f>
        <v>Ipswich Jaffa</v>
      </c>
      <c r="Y88" s="52" t="str">
        <f>TeamDec[[#This Row],[Gender]]</f>
        <v>F</v>
      </c>
      <c r="Z8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8" s="53" t="str">
        <f>TeamDec[[#This Row],[FullName]]</f>
        <v>Arabella Waddle</v>
      </c>
      <c r="AD88" s="51" t="str">
        <f>TeamDec[[#This Row],[Club]]</f>
        <v>Ipswich Jaffa</v>
      </c>
      <c r="AE88" s="52" t="str">
        <f>TeamDec[[#This Row],[Gender]]</f>
        <v>F</v>
      </c>
      <c r="AF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8" s="53" t="str">
        <f>TeamDec[[#This Row],[FullName]]</f>
        <v>Arabella Waddle</v>
      </c>
      <c r="AJ88" s="51" t="str">
        <f>TeamDec[[#This Row],[Club]]</f>
        <v>Ipswich Jaffa</v>
      </c>
      <c r="AK88" s="52" t="str">
        <f>TeamDec[[#This Row],[Gender]]</f>
        <v>F</v>
      </c>
      <c r="AL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8" s="53" t="str">
        <f>TeamDec[[#This Row],[FullName]]</f>
        <v>Arabella Waddle</v>
      </c>
      <c r="AP88" s="51" t="str">
        <f>TeamDec[[#This Row],[Club]]</f>
        <v>Ipswich Jaffa</v>
      </c>
      <c r="AQ88" s="52" t="str">
        <f>TeamDec[[#This Row],[Gender]]</f>
        <v>F</v>
      </c>
      <c r="AR88" s="51" t="str">
        <f>TeamDec[[#This Row],[AG]]</f>
        <v>U11</v>
      </c>
      <c r="AS88" s="35">
        <f t="shared" si="6"/>
        <v>0</v>
      </c>
      <c r="AT88" s="29">
        <f t="shared" si="7"/>
        <v>0</v>
      </c>
    </row>
    <row r="89" spans="1:46" x14ac:dyDescent="0.35">
      <c r="A89" s="5"/>
      <c r="B89" s="24" t="s">
        <v>223</v>
      </c>
      <c r="C89" s="6" t="s">
        <v>224</v>
      </c>
      <c r="D89" s="1" t="str">
        <f t="shared" si="4"/>
        <v>Jasmine Baker</v>
      </c>
      <c r="E89" s="1" t="s">
        <v>6</v>
      </c>
      <c r="F89" s="30" t="s">
        <v>17</v>
      </c>
      <c r="G89" s="7">
        <v>8</v>
      </c>
      <c r="H89" s="29" t="str">
        <f t="shared" si="5"/>
        <v>U13</v>
      </c>
      <c r="K89" s="53" t="str">
        <f>TeamDec[[#This Row],[FullName]]</f>
        <v>Jasmine Baker</v>
      </c>
      <c r="L89" s="51" t="str">
        <f>TeamDec[[#This Row],[Club]]</f>
        <v>Ipswich Jaffa</v>
      </c>
      <c r="M89" s="52" t="str">
        <f>TeamDec[[#This Row],[Gender]]</f>
        <v>F</v>
      </c>
      <c r="N8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8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89" s="53" t="str">
        <f>TeamDec[[#This Row],[FullName]]</f>
        <v>Jasmine Baker</v>
      </c>
      <c r="R89" s="51" t="str">
        <f>TeamDec[[#This Row],[Club]]</f>
        <v>Ipswich Jaffa</v>
      </c>
      <c r="S89" s="52" t="str">
        <f>TeamDec[[#This Row],[Gender]]</f>
        <v>F</v>
      </c>
      <c r="T8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9" s="53" t="str">
        <f>TeamDec[[#This Row],[FullName]]</f>
        <v>Jasmine Baker</v>
      </c>
      <c r="X89" s="51" t="str">
        <f>TeamDec[[#This Row],[Club]]</f>
        <v>Ipswich Jaffa</v>
      </c>
      <c r="Y89" s="52" t="str">
        <f>TeamDec[[#This Row],[Gender]]</f>
        <v>F</v>
      </c>
      <c r="Z8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9" s="53" t="str">
        <f>TeamDec[[#This Row],[FullName]]</f>
        <v>Jasmine Baker</v>
      </c>
      <c r="AD89" s="51" t="str">
        <f>TeamDec[[#This Row],[Club]]</f>
        <v>Ipswich Jaffa</v>
      </c>
      <c r="AE89" s="52" t="str">
        <f>TeamDec[[#This Row],[Gender]]</f>
        <v>F</v>
      </c>
      <c r="AF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9" s="53" t="str">
        <f>TeamDec[[#This Row],[FullName]]</f>
        <v>Jasmine Baker</v>
      </c>
      <c r="AJ89" s="51" t="str">
        <f>TeamDec[[#This Row],[Club]]</f>
        <v>Ipswich Jaffa</v>
      </c>
      <c r="AK89" s="52" t="str">
        <f>TeamDec[[#This Row],[Gender]]</f>
        <v>F</v>
      </c>
      <c r="AL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9" s="53" t="str">
        <f>TeamDec[[#This Row],[FullName]]</f>
        <v>Jasmine Baker</v>
      </c>
      <c r="AP89" s="51" t="str">
        <f>TeamDec[[#This Row],[Club]]</f>
        <v>Ipswich Jaffa</v>
      </c>
      <c r="AQ89" s="52" t="str">
        <f>TeamDec[[#This Row],[Gender]]</f>
        <v>F</v>
      </c>
      <c r="AR89" s="51" t="str">
        <f>TeamDec[[#This Row],[AG]]</f>
        <v>U13</v>
      </c>
      <c r="AS89" s="35">
        <f t="shared" si="6"/>
        <v>0</v>
      </c>
      <c r="AT89" s="29">
        <f t="shared" si="7"/>
        <v>0</v>
      </c>
    </row>
    <row r="90" spans="1:46" x14ac:dyDescent="0.35">
      <c r="A90" s="5"/>
      <c r="B90" s="24" t="s">
        <v>225</v>
      </c>
      <c r="C90" s="6" t="s">
        <v>226</v>
      </c>
      <c r="D90" s="1" t="str">
        <f t="shared" si="4"/>
        <v>Imogen Bucys</v>
      </c>
      <c r="E90" s="1" t="s">
        <v>6</v>
      </c>
      <c r="F90" s="30" t="s">
        <v>17</v>
      </c>
      <c r="G90" s="7">
        <v>8</v>
      </c>
      <c r="H90" s="29" t="str">
        <f t="shared" si="5"/>
        <v>U13</v>
      </c>
      <c r="K90" s="53" t="str">
        <f>TeamDec[[#This Row],[FullName]]</f>
        <v>Imogen Bucys</v>
      </c>
      <c r="L90" s="51" t="str">
        <f>TeamDec[[#This Row],[Club]]</f>
        <v>Ipswich Jaffa</v>
      </c>
      <c r="M90" s="52" t="str">
        <f>TeamDec[[#This Row],[Gender]]</f>
        <v>F</v>
      </c>
      <c r="N9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0" s="53" t="str">
        <f>TeamDec[[#This Row],[FullName]]</f>
        <v>Imogen Bucys</v>
      </c>
      <c r="R90" s="51" t="str">
        <f>TeamDec[[#This Row],[Club]]</f>
        <v>Ipswich Jaffa</v>
      </c>
      <c r="S90" s="52" t="str">
        <f>TeamDec[[#This Row],[Gender]]</f>
        <v>F</v>
      </c>
      <c r="T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0" s="53" t="str">
        <f>TeamDec[[#This Row],[FullName]]</f>
        <v>Imogen Bucys</v>
      </c>
      <c r="X90" s="51" t="str">
        <f>TeamDec[[#This Row],[Club]]</f>
        <v>Ipswich Jaffa</v>
      </c>
      <c r="Y90" s="52" t="str">
        <f>TeamDec[[#This Row],[Gender]]</f>
        <v>F</v>
      </c>
      <c r="Z9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0" s="53" t="str">
        <f>TeamDec[[#This Row],[FullName]]</f>
        <v>Imogen Bucys</v>
      </c>
      <c r="AD90" s="51" t="str">
        <f>TeamDec[[#This Row],[Club]]</f>
        <v>Ipswich Jaffa</v>
      </c>
      <c r="AE90" s="52" t="str">
        <f>TeamDec[[#This Row],[Gender]]</f>
        <v>F</v>
      </c>
      <c r="AF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0" s="53" t="str">
        <f>TeamDec[[#This Row],[FullName]]</f>
        <v>Imogen Bucys</v>
      </c>
      <c r="AJ90" s="51" t="str">
        <f>TeamDec[[#This Row],[Club]]</f>
        <v>Ipswich Jaffa</v>
      </c>
      <c r="AK90" s="52" t="str">
        <f>TeamDec[[#This Row],[Gender]]</f>
        <v>F</v>
      </c>
      <c r="AL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0" s="53" t="str">
        <f>TeamDec[[#This Row],[FullName]]</f>
        <v>Imogen Bucys</v>
      </c>
      <c r="AP90" s="51" t="str">
        <f>TeamDec[[#This Row],[Club]]</f>
        <v>Ipswich Jaffa</v>
      </c>
      <c r="AQ90" s="52" t="str">
        <f>TeamDec[[#This Row],[Gender]]</f>
        <v>F</v>
      </c>
      <c r="AR90" s="51" t="str">
        <f>TeamDec[[#This Row],[AG]]</f>
        <v>U13</v>
      </c>
      <c r="AS90" s="35">
        <f t="shared" si="6"/>
        <v>0</v>
      </c>
      <c r="AT90" s="29">
        <f t="shared" si="7"/>
        <v>0</v>
      </c>
    </row>
    <row r="91" spans="1:46" x14ac:dyDescent="0.35">
      <c r="A91" s="5"/>
      <c r="B91" s="24" t="s">
        <v>227</v>
      </c>
      <c r="C91" s="6" t="s">
        <v>228</v>
      </c>
      <c r="D91" s="1" t="str">
        <f t="shared" si="4"/>
        <v>Dexter Bullock</v>
      </c>
      <c r="E91" s="1" t="s">
        <v>6</v>
      </c>
      <c r="F91" s="30" t="s">
        <v>16</v>
      </c>
      <c r="G91" s="7">
        <v>8</v>
      </c>
      <c r="H91" s="29" t="str">
        <f t="shared" si="5"/>
        <v>U13</v>
      </c>
      <c r="K91" s="53" t="str">
        <f>TeamDec[[#This Row],[FullName]]</f>
        <v>Dexter Bullock</v>
      </c>
      <c r="L91" s="51" t="str">
        <f>TeamDec[[#This Row],[Club]]</f>
        <v>Ipswich Jaffa</v>
      </c>
      <c r="M91" s="52" t="str">
        <f>TeamDec[[#This Row],[Gender]]</f>
        <v>M</v>
      </c>
      <c r="N91" s="35">
        <f>IF(TeamDec[[#This Row],[Gender]]="M",
    IFERROR(VLOOKUP(TeamDec[[#This Row],[FullName]], tblRace1B[[Name]:[Posn]], 2, FALSE), ""),
    IFERROR(VLOOKUP(TeamDec[[#This Row],[FullName]], tblRace1G[[Name]:[Posn]], 2, FALSE), ""))</f>
        <v>48</v>
      </c>
      <c r="O91" s="29">
        <f>IF(TeamDec[[#This Row],[Gender]]="M",
    IFERROR(VLOOKUP(TeamDec[[#This Row],[FullName]], tblRace1B[[Name]:[Points]], 5, FALSE), ""),
    IFERROR(VLOOKUP(TeamDec[[#This Row],[FullName]], tblRace1G[[Name]:[Points]], 5, FALSE), ""))</f>
        <v>18</v>
      </c>
      <c r="Q91" s="53" t="str">
        <f>TeamDec[[#This Row],[FullName]]</f>
        <v>Dexter Bullock</v>
      </c>
      <c r="R91" s="51" t="str">
        <f>TeamDec[[#This Row],[Club]]</f>
        <v>Ipswich Jaffa</v>
      </c>
      <c r="S91" s="52" t="str">
        <f>TeamDec[[#This Row],[Gender]]</f>
        <v>M</v>
      </c>
      <c r="T91" s="35">
        <f>IF(TeamDec[[#This Row],[Gender]]="M",
    IFERROR(VLOOKUP(TeamDec[[#This Row],[FullName]], tblRace2B[[Name]:[Posn]], 2, FALSE), ""),
    IFERROR(VLOOKUP(TeamDec[[#This Row],[FullName]], tblRace2G[[Name]:[Posn]], 2, FALSE), ""))</f>
        <v>46</v>
      </c>
      <c r="U91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91" s="53" t="str">
        <f>TeamDec[[#This Row],[FullName]]</f>
        <v>Dexter Bullock</v>
      </c>
      <c r="X91" s="51" t="str">
        <f>TeamDec[[#This Row],[Club]]</f>
        <v>Ipswich Jaffa</v>
      </c>
      <c r="Y91" s="52" t="str">
        <f>TeamDec[[#This Row],[Gender]]</f>
        <v>M</v>
      </c>
      <c r="Z91" s="35">
        <f>IF(TeamDec[[#This Row],[Gender]]="M",
    IFERROR(VLOOKUP(TeamDec[[#This Row],[FullName]], tblRace3B[[Name]:[Posn]], 2, FALSE), ""),
    IFERROR(VLOOKUP(TeamDec[[#This Row],[FullName]], tblRace3G[[Name]:[Posn]], 2, FALSE), ""))</f>
        <v>57</v>
      </c>
      <c r="AA91" s="29">
        <f>IF(TeamDec[[#This Row],[Gender]]="M",
    IFERROR(VLOOKUP(TeamDec[[#This Row],[FullName]], tblRace3B[[Name]:[Points]], 5, FALSE), ""),
    IFERROR(VLOOKUP(TeamDec[[#This Row],[FullName]], tblRace3G[[Name]:[Points]], 5, FALSE), ""))</f>
        <v>17</v>
      </c>
      <c r="AC91" s="53" t="str">
        <f>TeamDec[[#This Row],[FullName]]</f>
        <v>Dexter Bullock</v>
      </c>
      <c r="AD91" s="51" t="str">
        <f>TeamDec[[#This Row],[Club]]</f>
        <v>Ipswich Jaffa</v>
      </c>
      <c r="AE91" s="52" t="str">
        <f>TeamDec[[#This Row],[Gender]]</f>
        <v>M</v>
      </c>
      <c r="AF91" s="35">
        <f>IF(TeamDec[[#This Row],[Gender]]="M",
    IFERROR(VLOOKUP(TeamDec[[#This Row],[FullName]], tblRace4B[[Name]:[Posn]], 2, FALSE), ""),
    IFERROR(VLOOKUP(TeamDec[[#This Row],[FullName]], tblRace4G[[Name]:[Posn]], 2, FALSE), ""))</f>
        <v>50</v>
      </c>
      <c r="AG91" s="29">
        <f>IF(TeamDec[[#This Row],[Gender]]="M",
    IFERROR(VLOOKUP(TeamDec[[#This Row],[FullName]], tblRace4B[[Name]:[Points]], 5, FALSE), ""),
    IFERROR(VLOOKUP(TeamDec[[#This Row],[FullName]], tblRace4G[[Name]:[Points]], 5, FALSE), ""))</f>
        <v>15</v>
      </c>
      <c r="AI91" s="53" t="str">
        <f>TeamDec[[#This Row],[FullName]]</f>
        <v>Dexter Bullock</v>
      </c>
      <c r="AJ91" s="51" t="str">
        <f>TeamDec[[#This Row],[Club]]</f>
        <v>Ipswich Jaffa</v>
      </c>
      <c r="AK91" s="52" t="str">
        <f>TeamDec[[#This Row],[Gender]]</f>
        <v>M</v>
      </c>
      <c r="AL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1" s="53" t="str">
        <f>TeamDec[[#This Row],[FullName]]</f>
        <v>Dexter Bullock</v>
      </c>
      <c r="AP91" s="51" t="str">
        <f>TeamDec[[#This Row],[Club]]</f>
        <v>Ipswich Jaffa</v>
      </c>
      <c r="AQ91" s="52" t="str">
        <f>TeamDec[[#This Row],[Gender]]</f>
        <v>M</v>
      </c>
      <c r="AR91" s="51" t="str">
        <f>TeamDec[[#This Row],[AG]]</f>
        <v>U13</v>
      </c>
      <c r="AS91" s="35">
        <f t="shared" si="6"/>
        <v>4</v>
      </c>
      <c r="AT91" s="29">
        <f t="shared" si="7"/>
        <v>61</v>
      </c>
    </row>
    <row r="92" spans="1:46" x14ac:dyDescent="0.35">
      <c r="A92" s="5"/>
      <c r="B92" s="24" t="s">
        <v>229</v>
      </c>
      <c r="C92" s="6" t="s">
        <v>230</v>
      </c>
      <c r="D92" s="1" t="str">
        <f t="shared" si="4"/>
        <v>Milan Burkot</v>
      </c>
      <c r="E92" s="1" t="s">
        <v>6</v>
      </c>
      <c r="F92" s="30" t="s">
        <v>16</v>
      </c>
      <c r="G92" s="7">
        <v>8</v>
      </c>
      <c r="H92" s="29" t="str">
        <f t="shared" si="5"/>
        <v>U13</v>
      </c>
      <c r="K92" s="53" t="str">
        <f>TeamDec[[#This Row],[FullName]]</f>
        <v>Milan Burkot</v>
      </c>
      <c r="L92" s="51" t="str">
        <f>TeamDec[[#This Row],[Club]]</f>
        <v>Ipswich Jaffa</v>
      </c>
      <c r="M92" s="52" t="str">
        <f>TeamDec[[#This Row],[Gender]]</f>
        <v>M</v>
      </c>
      <c r="N9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2" s="53" t="str">
        <f>TeamDec[[#This Row],[FullName]]</f>
        <v>Milan Burkot</v>
      </c>
      <c r="R92" s="51" t="str">
        <f>TeamDec[[#This Row],[Club]]</f>
        <v>Ipswich Jaffa</v>
      </c>
      <c r="S92" s="52" t="str">
        <f>TeamDec[[#This Row],[Gender]]</f>
        <v>M</v>
      </c>
      <c r="T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2" s="53" t="str">
        <f>TeamDec[[#This Row],[FullName]]</f>
        <v>Milan Burkot</v>
      </c>
      <c r="X92" s="51" t="str">
        <f>TeamDec[[#This Row],[Club]]</f>
        <v>Ipswich Jaffa</v>
      </c>
      <c r="Y92" s="52" t="str">
        <f>TeamDec[[#This Row],[Gender]]</f>
        <v>M</v>
      </c>
      <c r="Z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2" s="53" t="str">
        <f>TeamDec[[#This Row],[FullName]]</f>
        <v>Milan Burkot</v>
      </c>
      <c r="AD92" s="51" t="str">
        <f>TeamDec[[#This Row],[Club]]</f>
        <v>Ipswich Jaffa</v>
      </c>
      <c r="AE92" s="52" t="str">
        <f>TeamDec[[#This Row],[Gender]]</f>
        <v>M</v>
      </c>
      <c r="AF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2" s="53" t="str">
        <f>TeamDec[[#This Row],[FullName]]</f>
        <v>Milan Burkot</v>
      </c>
      <c r="AJ92" s="51" t="str">
        <f>TeamDec[[#This Row],[Club]]</f>
        <v>Ipswich Jaffa</v>
      </c>
      <c r="AK92" s="52" t="str">
        <f>TeamDec[[#This Row],[Gender]]</f>
        <v>M</v>
      </c>
      <c r="AL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2" s="53" t="str">
        <f>TeamDec[[#This Row],[FullName]]</f>
        <v>Milan Burkot</v>
      </c>
      <c r="AP92" s="51" t="str">
        <f>TeamDec[[#This Row],[Club]]</f>
        <v>Ipswich Jaffa</v>
      </c>
      <c r="AQ92" s="52" t="str">
        <f>TeamDec[[#This Row],[Gender]]</f>
        <v>M</v>
      </c>
      <c r="AR92" s="51" t="str">
        <f>TeamDec[[#This Row],[AG]]</f>
        <v>U13</v>
      </c>
      <c r="AS92" s="35">
        <f t="shared" si="6"/>
        <v>0</v>
      </c>
      <c r="AT92" s="29">
        <f t="shared" si="7"/>
        <v>0</v>
      </c>
    </row>
    <row r="93" spans="1:46" x14ac:dyDescent="0.35">
      <c r="A93" s="5"/>
      <c r="B93" s="24" t="s">
        <v>231</v>
      </c>
      <c r="C93" s="6" t="s">
        <v>232</v>
      </c>
      <c r="D93" s="1" t="str">
        <f t="shared" si="4"/>
        <v>Orwel Fraser-Lim</v>
      </c>
      <c r="E93" s="1" t="s">
        <v>6</v>
      </c>
      <c r="F93" s="30" t="s">
        <v>16</v>
      </c>
      <c r="G93" s="7">
        <v>8</v>
      </c>
      <c r="H93" s="29" t="str">
        <f t="shared" si="5"/>
        <v>U13</v>
      </c>
      <c r="K93" s="53" t="str">
        <f>TeamDec[[#This Row],[FullName]]</f>
        <v>Orwel Fraser-Lim</v>
      </c>
      <c r="L93" s="51" t="str">
        <f>TeamDec[[#This Row],[Club]]</f>
        <v>Ipswich Jaffa</v>
      </c>
      <c r="M93" s="52" t="str">
        <f>TeamDec[[#This Row],[Gender]]</f>
        <v>M</v>
      </c>
      <c r="N9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3" s="53" t="str">
        <f>TeamDec[[#This Row],[FullName]]</f>
        <v>Orwel Fraser-Lim</v>
      </c>
      <c r="R93" s="51" t="str">
        <f>TeamDec[[#This Row],[Club]]</f>
        <v>Ipswich Jaffa</v>
      </c>
      <c r="S93" s="52" t="str">
        <f>TeamDec[[#This Row],[Gender]]</f>
        <v>M</v>
      </c>
      <c r="T9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3" s="53" t="str">
        <f>TeamDec[[#This Row],[FullName]]</f>
        <v>Orwel Fraser-Lim</v>
      </c>
      <c r="X93" s="51" t="str">
        <f>TeamDec[[#This Row],[Club]]</f>
        <v>Ipswich Jaffa</v>
      </c>
      <c r="Y93" s="52" t="str">
        <f>TeamDec[[#This Row],[Gender]]</f>
        <v>M</v>
      </c>
      <c r="Z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3" s="53" t="str">
        <f>TeamDec[[#This Row],[FullName]]</f>
        <v>Orwel Fraser-Lim</v>
      </c>
      <c r="AD93" s="51" t="str">
        <f>TeamDec[[#This Row],[Club]]</f>
        <v>Ipswich Jaffa</v>
      </c>
      <c r="AE93" s="52" t="str">
        <f>TeamDec[[#This Row],[Gender]]</f>
        <v>M</v>
      </c>
      <c r="AF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3" s="53" t="str">
        <f>TeamDec[[#This Row],[FullName]]</f>
        <v>Orwel Fraser-Lim</v>
      </c>
      <c r="AJ93" s="51" t="str">
        <f>TeamDec[[#This Row],[Club]]</f>
        <v>Ipswich Jaffa</v>
      </c>
      <c r="AK93" s="52" t="str">
        <f>TeamDec[[#This Row],[Gender]]</f>
        <v>M</v>
      </c>
      <c r="AL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3" s="53" t="str">
        <f>TeamDec[[#This Row],[FullName]]</f>
        <v>Orwel Fraser-Lim</v>
      </c>
      <c r="AP93" s="51" t="str">
        <f>TeamDec[[#This Row],[Club]]</f>
        <v>Ipswich Jaffa</v>
      </c>
      <c r="AQ93" s="52" t="str">
        <f>TeamDec[[#This Row],[Gender]]</f>
        <v>M</v>
      </c>
      <c r="AR93" s="51" t="str">
        <f>TeamDec[[#This Row],[AG]]</f>
        <v>U13</v>
      </c>
      <c r="AS93" s="35">
        <f t="shared" si="6"/>
        <v>0</v>
      </c>
      <c r="AT93" s="29">
        <f t="shared" si="7"/>
        <v>0</v>
      </c>
    </row>
    <row r="94" spans="1:46" x14ac:dyDescent="0.35">
      <c r="A94" s="5"/>
      <c r="B94" s="24" t="s">
        <v>233</v>
      </c>
      <c r="C94" s="6" t="s">
        <v>234</v>
      </c>
      <c r="D94" s="1" t="str">
        <f t="shared" si="4"/>
        <v>Isobel Grosett</v>
      </c>
      <c r="E94" s="1" t="s">
        <v>6</v>
      </c>
      <c r="F94" s="30" t="s">
        <v>17</v>
      </c>
      <c r="G94" s="7">
        <v>7</v>
      </c>
      <c r="H94" s="29" t="str">
        <f t="shared" si="5"/>
        <v>U13</v>
      </c>
      <c r="K94" s="53" t="str">
        <f>TeamDec[[#This Row],[FullName]]</f>
        <v>Isobel Grosett</v>
      </c>
      <c r="L94" s="51" t="str">
        <f>TeamDec[[#This Row],[Club]]</f>
        <v>Ipswich Jaffa</v>
      </c>
      <c r="M94" s="52" t="str">
        <f>TeamDec[[#This Row],[Gender]]</f>
        <v>F</v>
      </c>
      <c r="N94" s="35">
        <f>IF(TeamDec[[#This Row],[Gender]]="M",
    IFERROR(VLOOKUP(TeamDec[[#This Row],[FullName]], tblRace1B[[Name]:[Posn]], 2, FALSE), ""),
    IFERROR(VLOOKUP(TeamDec[[#This Row],[FullName]], tblRace1G[[Name]:[Posn]], 2, FALSE), ""))</f>
        <v>15</v>
      </c>
      <c r="O94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94" s="53" t="str">
        <f>TeamDec[[#This Row],[FullName]]</f>
        <v>Isobel Grosett</v>
      </c>
      <c r="R94" s="51" t="str">
        <f>TeamDec[[#This Row],[Club]]</f>
        <v>Ipswich Jaffa</v>
      </c>
      <c r="S94" s="52" t="str">
        <f>TeamDec[[#This Row],[Gender]]</f>
        <v>F</v>
      </c>
      <c r="T94" s="35">
        <f>IF(TeamDec[[#This Row],[Gender]]="M",
    IFERROR(VLOOKUP(TeamDec[[#This Row],[FullName]], tblRace2B[[Name]:[Posn]], 2, FALSE), ""),
    IFERROR(VLOOKUP(TeamDec[[#This Row],[FullName]], tblRace2G[[Name]:[Posn]], 2, FALSE), ""))</f>
        <v>14</v>
      </c>
      <c r="U94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94" s="53" t="str">
        <f>TeamDec[[#This Row],[FullName]]</f>
        <v>Isobel Grosett</v>
      </c>
      <c r="X94" s="51" t="str">
        <f>TeamDec[[#This Row],[Club]]</f>
        <v>Ipswich Jaffa</v>
      </c>
      <c r="Y94" s="52" t="str">
        <f>TeamDec[[#This Row],[Gender]]</f>
        <v>F</v>
      </c>
      <c r="Z9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4" s="53" t="str">
        <f>TeamDec[[#This Row],[FullName]]</f>
        <v>Isobel Grosett</v>
      </c>
      <c r="AD94" s="51" t="str">
        <f>TeamDec[[#This Row],[Club]]</f>
        <v>Ipswich Jaffa</v>
      </c>
      <c r="AE94" s="52" t="str">
        <f>TeamDec[[#This Row],[Gender]]</f>
        <v>F</v>
      </c>
      <c r="AF9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4" s="53" t="str">
        <f>TeamDec[[#This Row],[FullName]]</f>
        <v>Isobel Grosett</v>
      </c>
      <c r="AJ94" s="51" t="str">
        <f>TeamDec[[#This Row],[Club]]</f>
        <v>Ipswich Jaffa</v>
      </c>
      <c r="AK94" s="52" t="str">
        <f>TeamDec[[#This Row],[Gender]]</f>
        <v>F</v>
      </c>
      <c r="AL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4" s="53" t="str">
        <f>TeamDec[[#This Row],[FullName]]</f>
        <v>Isobel Grosett</v>
      </c>
      <c r="AP94" s="51" t="str">
        <f>TeamDec[[#This Row],[Club]]</f>
        <v>Ipswich Jaffa</v>
      </c>
      <c r="AQ94" s="52" t="str">
        <f>TeamDec[[#This Row],[Gender]]</f>
        <v>F</v>
      </c>
      <c r="AR94" s="51" t="str">
        <f>TeamDec[[#This Row],[AG]]</f>
        <v>U13</v>
      </c>
      <c r="AS94" s="35">
        <f t="shared" si="6"/>
        <v>2</v>
      </c>
      <c r="AT94" s="29">
        <f t="shared" si="7"/>
        <v>8</v>
      </c>
    </row>
    <row r="95" spans="1:46" x14ac:dyDescent="0.35">
      <c r="A95" s="5"/>
      <c r="B95" s="24" t="s">
        <v>235</v>
      </c>
      <c r="C95" s="6" t="s">
        <v>236</v>
      </c>
      <c r="D95" s="1" t="str">
        <f t="shared" si="4"/>
        <v>Mila Joyson</v>
      </c>
      <c r="E95" s="1" t="s">
        <v>6</v>
      </c>
      <c r="F95" s="30" t="s">
        <v>17</v>
      </c>
      <c r="G95" s="7">
        <v>8</v>
      </c>
      <c r="H95" s="29" t="str">
        <f t="shared" si="5"/>
        <v>U13</v>
      </c>
      <c r="K95" s="53" t="str">
        <f>TeamDec[[#This Row],[FullName]]</f>
        <v>Mila Joyson</v>
      </c>
      <c r="L95" s="51" t="str">
        <f>TeamDec[[#This Row],[Club]]</f>
        <v>Ipswich Jaffa</v>
      </c>
      <c r="M95" s="52" t="str">
        <f>TeamDec[[#This Row],[Gender]]</f>
        <v>F</v>
      </c>
      <c r="N9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5" s="53" t="str">
        <f>TeamDec[[#This Row],[FullName]]</f>
        <v>Mila Joyson</v>
      </c>
      <c r="R95" s="51" t="str">
        <f>TeamDec[[#This Row],[Club]]</f>
        <v>Ipswich Jaffa</v>
      </c>
      <c r="S95" s="52" t="str">
        <f>TeamDec[[#This Row],[Gender]]</f>
        <v>F</v>
      </c>
      <c r="T9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5" s="53" t="str">
        <f>TeamDec[[#This Row],[FullName]]</f>
        <v>Mila Joyson</v>
      </c>
      <c r="X95" s="51" t="str">
        <f>TeamDec[[#This Row],[Club]]</f>
        <v>Ipswich Jaffa</v>
      </c>
      <c r="Y95" s="52" t="str">
        <f>TeamDec[[#This Row],[Gender]]</f>
        <v>F</v>
      </c>
      <c r="Z9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5" s="53" t="str">
        <f>TeamDec[[#This Row],[FullName]]</f>
        <v>Mila Joyson</v>
      </c>
      <c r="AD95" s="51" t="str">
        <f>TeamDec[[#This Row],[Club]]</f>
        <v>Ipswich Jaffa</v>
      </c>
      <c r="AE95" s="52" t="str">
        <f>TeamDec[[#This Row],[Gender]]</f>
        <v>F</v>
      </c>
      <c r="AF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5" s="53" t="str">
        <f>TeamDec[[#This Row],[FullName]]</f>
        <v>Mila Joyson</v>
      </c>
      <c r="AJ95" s="51" t="str">
        <f>TeamDec[[#This Row],[Club]]</f>
        <v>Ipswich Jaffa</v>
      </c>
      <c r="AK95" s="52" t="str">
        <f>TeamDec[[#This Row],[Gender]]</f>
        <v>F</v>
      </c>
      <c r="AL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5" s="53" t="str">
        <f>TeamDec[[#This Row],[FullName]]</f>
        <v>Mila Joyson</v>
      </c>
      <c r="AP95" s="51" t="str">
        <f>TeamDec[[#This Row],[Club]]</f>
        <v>Ipswich Jaffa</v>
      </c>
      <c r="AQ95" s="52" t="str">
        <f>TeamDec[[#This Row],[Gender]]</f>
        <v>F</v>
      </c>
      <c r="AR95" s="51" t="str">
        <f>TeamDec[[#This Row],[AG]]</f>
        <v>U13</v>
      </c>
      <c r="AS95" s="35">
        <f t="shared" si="6"/>
        <v>0</v>
      </c>
      <c r="AT95" s="29">
        <f t="shared" si="7"/>
        <v>0</v>
      </c>
    </row>
    <row r="96" spans="1:46" x14ac:dyDescent="0.35">
      <c r="A96" s="5"/>
      <c r="B96" s="24" t="s">
        <v>237</v>
      </c>
      <c r="C96" s="6" t="s">
        <v>238</v>
      </c>
      <c r="D96" s="1" t="str">
        <f t="shared" si="4"/>
        <v>Molly Raishbrook</v>
      </c>
      <c r="E96" s="1" t="s">
        <v>6</v>
      </c>
      <c r="F96" s="30" t="s">
        <v>17</v>
      </c>
      <c r="G96" s="7">
        <v>7</v>
      </c>
      <c r="H96" s="29" t="str">
        <f t="shared" si="5"/>
        <v>U13</v>
      </c>
      <c r="K96" s="53" t="str">
        <f>TeamDec[[#This Row],[FullName]]</f>
        <v>Molly Raishbrook</v>
      </c>
      <c r="L96" s="51" t="str">
        <f>TeamDec[[#This Row],[Club]]</f>
        <v>Ipswich Jaffa</v>
      </c>
      <c r="M96" s="52" t="str">
        <f>TeamDec[[#This Row],[Gender]]</f>
        <v>F</v>
      </c>
      <c r="N9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6" s="53" t="str">
        <f>TeamDec[[#This Row],[FullName]]</f>
        <v>Molly Raishbrook</v>
      </c>
      <c r="R96" s="51" t="str">
        <f>TeamDec[[#This Row],[Club]]</f>
        <v>Ipswich Jaffa</v>
      </c>
      <c r="S96" s="52" t="str">
        <f>TeamDec[[#This Row],[Gender]]</f>
        <v>F</v>
      </c>
      <c r="T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6" s="53" t="str">
        <f>TeamDec[[#This Row],[FullName]]</f>
        <v>Molly Raishbrook</v>
      </c>
      <c r="X96" s="51" t="str">
        <f>TeamDec[[#This Row],[Club]]</f>
        <v>Ipswich Jaffa</v>
      </c>
      <c r="Y96" s="52" t="str">
        <f>TeamDec[[#This Row],[Gender]]</f>
        <v>F</v>
      </c>
      <c r="Z9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6" s="53" t="str">
        <f>TeamDec[[#This Row],[FullName]]</f>
        <v>Molly Raishbrook</v>
      </c>
      <c r="AD96" s="51" t="str">
        <f>TeamDec[[#This Row],[Club]]</f>
        <v>Ipswich Jaffa</v>
      </c>
      <c r="AE96" s="52" t="str">
        <f>TeamDec[[#This Row],[Gender]]</f>
        <v>F</v>
      </c>
      <c r="AF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6" s="53" t="str">
        <f>TeamDec[[#This Row],[FullName]]</f>
        <v>Molly Raishbrook</v>
      </c>
      <c r="AJ96" s="51" t="str">
        <f>TeamDec[[#This Row],[Club]]</f>
        <v>Ipswich Jaffa</v>
      </c>
      <c r="AK96" s="52" t="str">
        <f>TeamDec[[#This Row],[Gender]]</f>
        <v>F</v>
      </c>
      <c r="AL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6" s="53" t="str">
        <f>TeamDec[[#This Row],[FullName]]</f>
        <v>Molly Raishbrook</v>
      </c>
      <c r="AP96" s="51" t="str">
        <f>TeamDec[[#This Row],[Club]]</f>
        <v>Ipswich Jaffa</v>
      </c>
      <c r="AQ96" s="52" t="str">
        <f>TeamDec[[#This Row],[Gender]]</f>
        <v>F</v>
      </c>
      <c r="AR96" s="51" t="str">
        <f>TeamDec[[#This Row],[AG]]</f>
        <v>U13</v>
      </c>
      <c r="AS96" s="35">
        <f t="shared" si="6"/>
        <v>0</v>
      </c>
      <c r="AT96" s="29">
        <f t="shared" si="7"/>
        <v>0</v>
      </c>
    </row>
    <row r="97" spans="1:46" x14ac:dyDescent="0.35">
      <c r="A97" s="5"/>
      <c r="B97" s="24" t="s">
        <v>239</v>
      </c>
      <c r="C97" s="6" t="s">
        <v>240</v>
      </c>
      <c r="D97" s="1" t="str">
        <f t="shared" si="4"/>
        <v>Christopher Sillik</v>
      </c>
      <c r="E97" s="1" t="s">
        <v>6</v>
      </c>
      <c r="F97" s="30" t="s">
        <v>16</v>
      </c>
      <c r="G97" s="7">
        <v>8</v>
      </c>
      <c r="H97" s="29" t="str">
        <f t="shared" si="5"/>
        <v>U13</v>
      </c>
      <c r="K97" s="53" t="str">
        <f>TeamDec[[#This Row],[FullName]]</f>
        <v>Christopher Sillik</v>
      </c>
      <c r="L97" s="51" t="str">
        <f>TeamDec[[#This Row],[Club]]</f>
        <v>Ipswich Jaffa</v>
      </c>
      <c r="M97" s="52" t="str">
        <f>TeamDec[[#This Row],[Gender]]</f>
        <v>M</v>
      </c>
      <c r="N9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7" s="53" t="str">
        <f>TeamDec[[#This Row],[FullName]]</f>
        <v>Christopher Sillik</v>
      </c>
      <c r="R97" s="51" t="str">
        <f>TeamDec[[#This Row],[Club]]</f>
        <v>Ipswich Jaffa</v>
      </c>
      <c r="S97" s="52" t="str">
        <f>TeamDec[[#This Row],[Gender]]</f>
        <v>M</v>
      </c>
      <c r="T9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7" s="53" t="str">
        <f>TeamDec[[#This Row],[FullName]]</f>
        <v>Christopher Sillik</v>
      </c>
      <c r="X97" s="51" t="str">
        <f>TeamDec[[#This Row],[Club]]</f>
        <v>Ipswich Jaffa</v>
      </c>
      <c r="Y97" s="52" t="str">
        <f>TeamDec[[#This Row],[Gender]]</f>
        <v>M</v>
      </c>
      <c r="Z9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7" s="53" t="str">
        <f>TeamDec[[#This Row],[FullName]]</f>
        <v>Christopher Sillik</v>
      </c>
      <c r="AD97" s="51" t="str">
        <f>TeamDec[[#This Row],[Club]]</f>
        <v>Ipswich Jaffa</v>
      </c>
      <c r="AE97" s="52" t="str">
        <f>TeamDec[[#This Row],[Gender]]</f>
        <v>M</v>
      </c>
      <c r="AF9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7" s="53" t="str">
        <f>TeamDec[[#This Row],[FullName]]</f>
        <v>Christopher Sillik</v>
      </c>
      <c r="AJ97" s="51" t="str">
        <f>TeamDec[[#This Row],[Club]]</f>
        <v>Ipswich Jaffa</v>
      </c>
      <c r="AK97" s="52" t="str">
        <f>TeamDec[[#This Row],[Gender]]</f>
        <v>M</v>
      </c>
      <c r="AL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7" s="53" t="str">
        <f>TeamDec[[#This Row],[FullName]]</f>
        <v>Christopher Sillik</v>
      </c>
      <c r="AP97" s="51" t="str">
        <f>TeamDec[[#This Row],[Club]]</f>
        <v>Ipswich Jaffa</v>
      </c>
      <c r="AQ97" s="52" t="str">
        <f>TeamDec[[#This Row],[Gender]]</f>
        <v>M</v>
      </c>
      <c r="AR97" s="51" t="str">
        <f>TeamDec[[#This Row],[AG]]</f>
        <v>U13</v>
      </c>
      <c r="AS97" s="35">
        <f t="shared" si="6"/>
        <v>0</v>
      </c>
      <c r="AT97" s="29">
        <f t="shared" si="7"/>
        <v>0</v>
      </c>
    </row>
    <row r="98" spans="1:46" x14ac:dyDescent="0.35">
      <c r="A98" s="5"/>
      <c r="B98" s="24" t="s">
        <v>223</v>
      </c>
      <c r="C98" s="6" t="s">
        <v>241</v>
      </c>
      <c r="D98" s="1" t="str">
        <f t="shared" si="4"/>
        <v>Jasmine Smy</v>
      </c>
      <c r="E98" s="1" t="s">
        <v>6</v>
      </c>
      <c r="F98" s="30" t="s">
        <v>17</v>
      </c>
      <c r="G98" s="7">
        <v>8</v>
      </c>
      <c r="H98" s="29" t="str">
        <f t="shared" si="5"/>
        <v>U13</v>
      </c>
      <c r="K98" s="53" t="str">
        <f>TeamDec[[#This Row],[FullName]]</f>
        <v>Jasmine Smy</v>
      </c>
      <c r="L98" s="51" t="str">
        <f>TeamDec[[#This Row],[Club]]</f>
        <v>Ipswich Jaffa</v>
      </c>
      <c r="M98" s="52" t="str">
        <f>TeamDec[[#This Row],[Gender]]</f>
        <v>F</v>
      </c>
      <c r="N98" s="35">
        <f>IF(TeamDec[[#This Row],[Gender]]="M",
    IFERROR(VLOOKUP(TeamDec[[#This Row],[FullName]], tblRace1B[[Name]:[Posn]], 2, FALSE), ""),
    IFERROR(VLOOKUP(TeamDec[[#This Row],[FullName]], tblRace1G[[Name]:[Posn]], 2, FALSE), ""))</f>
        <v>31</v>
      </c>
      <c r="O98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98" s="53" t="str">
        <f>TeamDec[[#This Row],[FullName]]</f>
        <v>Jasmine Smy</v>
      </c>
      <c r="R98" s="51" t="str">
        <f>TeamDec[[#This Row],[Club]]</f>
        <v>Ipswich Jaffa</v>
      </c>
      <c r="S98" s="52" t="str">
        <f>TeamDec[[#This Row],[Gender]]</f>
        <v>F</v>
      </c>
      <c r="T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8" s="53" t="str">
        <f>TeamDec[[#This Row],[FullName]]</f>
        <v>Jasmine Smy</v>
      </c>
      <c r="X98" s="51" t="str">
        <f>TeamDec[[#This Row],[Club]]</f>
        <v>Ipswich Jaffa</v>
      </c>
      <c r="Y98" s="52" t="str">
        <f>TeamDec[[#This Row],[Gender]]</f>
        <v>F</v>
      </c>
      <c r="Z9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8" s="53" t="str">
        <f>TeamDec[[#This Row],[FullName]]</f>
        <v>Jasmine Smy</v>
      </c>
      <c r="AD98" s="51" t="str">
        <f>TeamDec[[#This Row],[Club]]</f>
        <v>Ipswich Jaffa</v>
      </c>
      <c r="AE98" s="52" t="str">
        <f>TeamDec[[#This Row],[Gender]]</f>
        <v>F</v>
      </c>
      <c r="AF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8" s="53" t="str">
        <f>TeamDec[[#This Row],[FullName]]</f>
        <v>Jasmine Smy</v>
      </c>
      <c r="AJ98" s="51" t="str">
        <f>TeamDec[[#This Row],[Club]]</f>
        <v>Ipswich Jaffa</v>
      </c>
      <c r="AK98" s="52" t="str">
        <f>TeamDec[[#This Row],[Gender]]</f>
        <v>F</v>
      </c>
      <c r="AL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8" s="53" t="str">
        <f>TeamDec[[#This Row],[FullName]]</f>
        <v>Jasmine Smy</v>
      </c>
      <c r="AP98" s="51" t="str">
        <f>TeamDec[[#This Row],[Club]]</f>
        <v>Ipswich Jaffa</v>
      </c>
      <c r="AQ98" s="52" t="str">
        <f>TeamDec[[#This Row],[Gender]]</f>
        <v>F</v>
      </c>
      <c r="AR98" s="51" t="str">
        <f>TeamDec[[#This Row],[AG]]</f>
        <v>U13</v>
      </c>
      <c r="AS98" s="35">
        <f t="shared" si="6"/>
        <v>1</v>
      </c>
      <c r="AT98" s="29">
        <f t="shared" si="7"/>
        <v>8</v>
      </c>
    </row>
    <row r="99" spans="1:46" x14ac:dyDescent="0.35">
      <c r="A99" s="5"/>
      <c r="B99" s="24" t="s">
        <v>242</v>
      </c>
      <c r="C99" s="6" t="s">
        <v>215</v>
      </c>
      <c r="D99" s="1" t="str">
        <f t="shared" si="4"/>
        <v>Orla Squirrell</v>
      </c>
      <c r="E99" s="1" t="s">
        <v>6</v>
      </c>
      <c r="F99" s="30" t="s">
        <v>17</v>
      </c>
      <c r="G99" s="7">
        <v>8</v>
      </c>
      <c r="H99" s="29" t="str">
        <f t="shared" si="5"/>
        <v>U13</v>
      </c>
      <c r="K99" s="53" t="str">
        <f>TeamDec[[#This Row],[FullName]]</f>
        <v>Orla Squirrell</v>
      </c>
      <c r="L99" s="51" t="str">
        <f>TeamDec[[#This Row],[Club]]</f>
        <v>Ipswich Jaffa</v>
      </c>
      <c r="M99" s="52" t="str">
        <f>TeamDec[[#This Row],[Gender]]</f>
        <v>F</v>
      </c>
      <c r="N99" s="35">
        <f>IF(TeamDec[[#This Row],[Gender]]="M",
    IFERROR(VLOOKUP(TeamDec[[#This Row],[FullName]], tblRace1B[[Name]:[Posn]], 2, FALSE), ""),
    IFERROR(VLOOKUP(TeamDec[[#This Row],[FullName]], tblRace1G[[Name]:[Posn]], 2, FALSE), ""))</f>
        <v>47</v>
      </c>
      <c r="O99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99" s="53" t="str">
        <f>TeamDec[[#This Row],[FullName]]</f>
        <v>Orla Squirrell</v>
      </c>
      <c r="R99" s="51" t="str">
        <f>TeamDec[[#This Row],[Club]]</f>
        <v>Ipswich Jaffa</v>
      </c>
      <c r="S99" s="52" t="str">
        <f>TeamDec[[#This Row],[Gender]]</f>
        <v>F</v>
      </c>
      <c r="T99" s="35">
        <f>IF(TeamDec[[#This Row],[Gender]]="M",
    IFERROR(VLOOKUP(TeamDec[[#This Row],[FullName]], tblRace2B[[Name]:[Posn]], 2, FALSE), ""),
    IFERROR(VLOOKUP(TeamDec[[#This Row],[FullName]], tblRace2G[[Name]:[Posn]], 2, FALSE), ""))</f>
        <v>51</v>
      </c>
      <c r="U99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99" s="53" t="str">
        <f>TeamDec[[#This Row],[FullName]]</f>
        <v>Orla Squirrell</v>
      </c>
      <c r="X99" s="51" t="str">
        <f>TeamDec[[#This Row],[Club]]</f>
        <v>Ipswich Jaffa</v>
      </c>
      <c r="Y99" s="52" t="str">
        <f>TeamDec[[#This Row],[Gender]]</f>
        <v>F</v>
      </c>
      <c r="Z99" s="35">
        <f>IF(TeamDec[[#This Row],[Gender]]="M",
    IFERROR(VLOOKUP(TeamDec[[#This Row],[FullName]], tblRace3B[[Name]:[Posn]], 2, FALSE), ""),
    IFERROR(VLOOKUP(TeamDec[[#This Row],[FullName]], tblRace3G[[Name]:[Posn]], 2, FALSE), ""))</f>
        <v>53</v>
      </c>
      <c r="AA99" s="29">
        <f>IF(TeamDec[[#This Row],[Gender]]="M",
    IFERROR(VLOOKUP(TeamDec[[#This Row],[FullName]], tblRace3B[[Name]:[Points]], 5, FALSE), ""),
    IFERROR(VLOOKUP(TeamDec[[#This Row],[FullName]], tblRace3G[[Name]:[Points]], 5, FALSE), ""))</f>
        <v>15</v>
      </c>
      <c r="AC99" s="53" t="str">
        <f>TeamDec[[#This Row],[FullName]]</f>
        <v>Orla Squirrell</v>
      </c>
      <c r="AD99" s="51" t="str">
        <f>TeamDec[[#This Row],[Club]]</f>
        <v>Ipswich Jaffa</v>
      </c>
      <c r="AE99" s="52" t="str">
        <f>TeamDec[[#This Row],[Gender]]</f>
        <v>F</v>
      </c>
      <c r="AF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9" s="53" t="str">
        <f>TeamDec[[#This Row],[FullName]]</f>
        <v>Orla Squirrell</v>
      </c>
      <c r="AJ99" s="51" t="str">
        <f>TeamDec[[#This Row],[Club]]</f>
        <v>Ipswich Jaffa</v>
      </c>
      <c r="AK99" s="52" t="str">
        <f>TeamDec[[#This Row],[Gender]]</f>
        <v>F</v>
      </c>
      <c r="AL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9" s="53" t="str">
        <f>TeamDec[[#This Row],[FullName]]</f>
        <v>Orla Squirrell</v>
      </c>
      <c r="AP99" s="51" t="str">
        <f>TeamDec[[#This Row],[Club]]</f>
        <v>Ipswich Jaffa</v>
      </c>
      <c r="AQ99" s="52" t="str">
        <f>TeamDec[[#This Row],[Gender]]</f>
        <v>F</v>
      </c>
      <c r="AR99" s="51" t="str">
        <f>TeamDec[[#This Row],[AG]]</f>
        <v>U13</v>
      </c>
      <c r="AS99" s="35">
        <f t="shared" si="6"/>
        <v>3</v>
      </c>
      <c r="AT99" s="29">
        <f t="shared" si="7"/>
        <v>41</v>
      </c>
    </row>
    <row r="100" spans="1:46" x14ac:dyDescent="0.35">
      <c r="A100" s="5"/>
      <c r="B100" s="24" t="s">
        <v>243</v>
      </c>
      <c r="C100" s="6" t="s">
        <v>244</v>
      </c>
      <c r="D100" s="1" t="str">
        <f t="shared" si="4"/>
        <v>Seren Bloor</v>
      </c>
      <c r="E100" s="1" t="s">
        <v>6</v>
      </c>
      <c r="F100" s="30" t="s">
        <v>17</v>
      </c>
      <c r="G100" s="7">
        <v>8</v>
      </c>
      <c r="H100" s="29" t="str">
        <f t="shared" si="5"/>
        <v>U13</v>
      </c>
      <c r="K100" s="53" t="str">
        <f>TeamDec[[#This Row],[FullName]]</f>
        <v>Seren Bloor</v>
      </c>
      <c r="L100" s="51" t="str">
        <f>TeamDec[[#This Row],[Club]]</f>
        <v>Ipswich Jaffa</v>
      </c>
      <c r="M100" s="52" t="str">
        <f>TeamDec[[#This Row],[Gender]]</f>
        <v>F</v>
      </c>
      <c r="N10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0" s="53" t="str">
        <f>TeamDec[[#This Row],[FullName]]</f>
        <v>Seren Bloor</v>
      </c>
      <c r="R100" s="51" t="str">
        <f>TeamDec[[#This Row],[Club]]</f>
        <v>Ipswich Jaffa</v>
      </c>
      <c r="S100" s="52" t="str">
        <f>TeamDec[[#This Row],[Gender]]</f>
        <v>F</v>
      </c>
      <c r="T100" s="35">
        <f>IF(TeamDec[[#This Row],[Gender]]="M",
    IFERROR(VLOOKUP(TeamDec[[#This Row],[FullName]], tblRace2B[[Name]:[Posn]], 2, FALSE), ""),
    IFERROR(VLOOKUP(TeamDec[[#This Row],[FullName]], tblRace2G[[Name]:[Posn]], 2, FALSE), ""))</f>
        <v>34</v>
      </c>
      <c r="U100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100" s="53" t="str">
        <f>TeamDec[[#This Row],[FullName]]</f>
        <v>Seren Bloor</v>
      </c>
      <c r="X100" s="51" t="str">
        <f>TeamDec[[#This Row],[Club]]</f>
        <v>Ipswich Jaffa</v>
      </c>
      <c r="Y100" s="52" t="str">
        <f>TeamDec[[#This Row],[Gender]]</f>
        <v>F</v>
      </c>
      <c r="Z100" s="35">
        <f>IF(TeamDec[[#This Row],[Gender]]="M",
    IFERROR(VLOOKUP(TeamDec[[#This Row],[FullName]], tblRace3B[[Name]:[Posn]], 2, FALSE), ""),
    IFERROR(VLOOKUP(TeamDec[[#This Row],[FullName]], tblRace3G[[Name]:[Posn]], 2, FALSE), ""))</f>
        <v>41</v>
      </c>
      <c r="AA100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100" s="53" t="str">
        <f>TeamDec[[#This Row],[FullName]]</f>
        <v>Seren Bloor</v>
      </c>
      <c r="AD100" s="51" t="str">
        <f>TeamDec[[#This Row],[Club]]</f>
        <v>Ipswich Jaffa</v>
      </c>
      <c r="AE100" s="52" t="str">
        <f>TeamDec[[#This Row],[Gender]]</f>
        <v>F</v>
      </c>
      <c r="AF100" s="35">
        <f>IF(TeamDec[[#This Row],[Gender]]="M",
    IFERROR(VLOOKUP(TeamDec[[#This Row],[FullName]], tblRace4B[[Name]:[Posn]], 2, FALSE), ""),
    IFERROR(VLOOKUP(TeamDec[[#This Row],[FullName]], tblRace4G[[Name]:[Posn]], 2, FALSE), ""))</f>
        <v>31</v>
      </c>
      <c r="AG100" s="29">
        <f>IF(TeamDec[[#This Row],[Gender]]="M",
    IFERROR(VLOOKUP(TeamDec[[#This Row],[FullName]], tblRace4B[[Name]:[Points]], 5, FALSE), ""),
    IFERROR(VLOOKUP(TeamDec[[#This Row],[FullName]], tblRace4G[[Name]:[Points]], 5, FALSE), ""))</f>
        <v>12</v>
      </c>
      <c r="AI100" s="53" t="str">
        <f>TeamDec[[#This Row],[FullName]]</f>
        <v>Seren Bloor</v>
      </c>
      <c r="AJ100" s="51" t="str">
        <f>TeamDec[[#This Row],[Club]]</f>
        <v>Ipswich Jaffa</v>
      </c>
      <c r="AK100" s="52" t="str">
        <f>TeamDec[[#This Row],[Gender]]</f>
        <v>F</v>
      </c>
      <c r="AL1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0" s="53" t="str">
        <f>TeamDec[[#This Row],[FullName]]</f>
        <v>Seren Bloor</v>
      </c>
      <c r="AP100" s="51" t="str">
        <f>TeamDec[[#This Row],[Club]]</f>
        <v>Ipswich Jaffa</v>
      </c>
      <c r="AQ100" s="52" t="str">
        <f>TeamDec[[#This Row],[Gender]]</f>
        <v>F</v>
      </c>
      <c r="AR100" s="51" t="str">
        <f>TeamDec[[#This Row],[AG]]</f>
        <v>U13</v>
      </c>
      <c r="AS100" s="35">
        <f t="shared" si="6"/>
        <v>3</v>
      </c>
      <c r="AT100" s="29">
        <f t="shared" si="7"/>
        <v>35</v>
      </c>
    </row>
    <row r="101" spans="1:46" x14ac:dyDescent="0.35">
      <c r="A101" s="5"/>
      <c r="B101" s="24" t="s">
        <v>245</v>
      </c>
      <c r="C101" s="6" t="s">
        <v>246</v>
      </c>
      <c r="D101" s="1" t="str">
        <f t="shared" si="4"/>
        <v>Thomas Bowen</v>
      </c>
      <c r="E101" s="1" t="s">
        <v>6</v>
      </c>
      <c r="F101" s="30" t="s">
        <v>16</v>
      </c>
      <c r="G101" s="7">
        <v>8</v>
      </c>
      <c r="H101" s="29" t="str">
        <f t="shared" si="5"/>
        <v>U13</v>
      </c>
      <c r="K101" s="53" t="str">
        <f>TeamDec[[#This Row],[FullName]]</f>
        <v>Thomas Bowen</v>
      </c>
      <c r="L101" s="51" t="str">
        <f>TeamDec[[#This Row],[Club]]</f>
        <v>Ipswich Jaffa</v>
      </c>
      <c r="M101" s="52" t="str">
        <f>TeamDec[[#This Row],[Gender]]</f>
        <v>M</v>
      </c>
      <c r="N10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1" s="53" t="str">
        <f>TeamDec[[#This Row],[FullName]]</f>
        <v>Thomas Bowen</v>
      </c>
      <c r="R101" s="51" t="str">
        <f>TeamDec[[#This Row],[Club]]</f>
        <v>Ipswich Jaffa</v>
      </c>
      <c r="S101" s="52" t="str">
        <f>TeamDec[[#This Row],[Gender]]</f>
        <v>M</v>
      </c>
      <c r="T1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1" s="53" t="str">
        <f>TeamDec[[#This Row],[FullName]]</f>
        <v>Thomas Bowen</v>
      </c>
      <c r="X101" s="51" t="str">
        <f>TeamDec[[#This Row],[Club]]</f>
        <v>Ipswich Jaffa</v>
      </c>
      <c r="Y101" s="52" t="str">
        <f>TeamDec[[#This Row],[Gender]]</f>
        <v>M</v>
      </c>
      <c r="Z10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1" s="53" t="str">
        <f>TeamDec[[#This Row],[FullName]]</f>
        <v>Thomas Bowen</v>
      </c>
      <c r="AD101" s="51" t="str">
        <f>TeamDec[[#This Row],[Club]]</f>
        <v>Ipswich Jaffa</v>
      </c>
      <c r="AE101" s="52" t="str">
        <f>TeamDec[[#This Row],[Gender]]</f>
        <v>M</v>
      </c>
      <c r="AF1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1" s="53" t="str">
        <f>TeamDec[[#This Row],[FullName]]</f>
        <v>Thomas Bowen</v>
      </c>
      <c r="AJ101" s="51" t="str">
        <f>TeamDec[[#This Row],[Club]]</f>
        <v>Ipswich Jaffa</v>
      </c>
      <c r="AK101" s="52" t="str">
        <f>TeamDec[[#This Row],[Gender]]</f>
        <v>M</v>
      </c>
      <c r="AL1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1" s="53" t="str">
        <f>TeamDec[[#This Row],[FullName]]</f>
        <v>Thomas Bowen</v>
      </c>
      <c r="AP101" s="51" t="str">
        <f>TeamDec[[#This Row],[Club]]</f>
        <v>Ipswich Jaffa</v>
      </c>
      <c r="AQ101" s="52" t="str">
        <f>TeamDec[[#This Row],[Gender]]</f>
        <v>M</v>
      </c>
      <c r="AR101" s="51" t="str">
        <f>TeamDec[[#This Row],[AG]]</f>
        <v>U13</v>
      </c>
      <c r="AS101" s="35">
        <f t="shared" si="6"/>
        <v>0</v>
      </c>
      <c r="AT101" s="29">
        <f t="shared" si="7"/>
        <v>0</v>
      </c>
    </row>
    <row r="102" spans="1:46" x14ac:dyDescent="0.35">
      <c r="A102" s="5"/>
      <c r="B102" s="24" t="s">
        <v>247</v>
      </c>
      <c r="C102" s="6" t="s">
        <v>248</v>
      </c>
      <c r="D102" s="1" t="str">
        <f t="shared" si="4"/>
        <v>Elliot Hobson</v>
      </c>
      <c r="E102" s="1" t="s">
        <v>6</v>
      </c>
      <c r="F102" s="30" t="s">
        <v>16</v>
      </c>
      <c r="G102" s="7">
        <v>9</v>
      </c>
      <c r="H102" s="29" t="str">
        <f t="shared" si="5"/>
        <v>U15</v>
      </c>
      <c r="K102" s="53" t="str">
        <f>TeamDec[[#This Row],[FullName]]</f>
        <v>Elliot Hobson</v>
      </c>
      <c r="L102" s="51" t="str">
        <f>TeamDec[[#This Row],[Club]]</f>
        <v>Ipswich Jaffa</v>
      </c>
      <c r="M102" s="52" t="str">
        <f>TeamDec[[#This Row],[Gender]]</f>
        <v>M</v>
      </c>
      <c r="N102" s="35">
        <f>IF(TeamDec[[#This Row],[Gender]]="M",
    IFERROR(VLOOKUP(TeamDec[[#This Row],[FullName]], tblRace1B[[Name]:[Posn]], 2, FALSE), ""),
    IFERROR(VLOOKUP(TeamDec[[#This Row],[FullName]], tblRace1G[[Name]:[Posn]], 2, FALSE), ""))</f>
        <v>17</v>
      </c>
      <c r="O102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102" s="53" t="str">
        <f>TeamDec[[#This Row],[FullName]]</f>
        <v>Elliot Hobson</v>
      </c>
      <c r="R102" s="51" t="str">
        <f>TeamDec[[#This Row],[Club]]</f>
        <v>Ipswich Jaffa</v>
      </c>
      <c r="S102" s="52" t="str">
        <f>TeamDec[[#This Row],[Gender]]</f>
        <v>M</v>
      </c>
      <c r="T102" s="35">
        <f>IF(TeamDec[[#This Row],[Gender]]="M",
    IFERROR(VLOOKUP(TeamDec[[#This Row],[FullName]], tblRace2B[[Name]:[Posn]], 2, FALSE), ""),
    IFERROR(VLOOKUP(TeamDec[[#This Row],[FullName]], tblRace2G[[Name]:[Posn]], 2, FALSE), ""))</f>
        <v>18</v>
      </c>
      <c r="U102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102" s="53" t="str">
        <f>TeamDec[[#This Row],[FullName]]</f>
        <v>Elliot Hobson</v>
      </c>
      <c r="X102" s="51" t="str">
        <f>TeamDec[[#This Row],[Club]]</f>
        <v>Ipswich Jaffa</v>
      </c>
      <c r="Y102" s="52" t="str">
        <f>TeamDec[[#This Row],[Gender]]</f>
        <v>M</v>
      </c>
      <c r="Z102" s="35">
        <f>IF(TeamDec[[#This Row],[Gender]]="M",
    IFERROR(VLOOKUP(TeamDec[[#This Row],[FullName]], tblRace3B[[Name]:[Posn]], 2, FALSE), ""),
    IFERROR(VLOOKUP(TeamDec[[#This Row],[FullName]], tblRace3G[[Name]:[Posn]], 2, FALSE), ""))</f>
        <v>18</v>
      </c>
      <c r="AA102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102" s="53" t="str">
        <f>TeamDec[[#This Row],[FullName]]</f>
        <v>Elliot Hobson</v>
      </c>
      <c r="AD102" s="51" t="str">
        <f>TeamDec[[#This Row],[Club]]</f>
        <v>Ipswich Jaffa</v>
      </c>
      <c r="AE102" s="52" t="str">
        <f>TeamDec[[#This Row],[Gender]]</f>
        <v>M</v>
      </c>
      <c r="AF102" s="35">
        <f>IF(TeamDec[[#This Row],[Gender]]="M",
    IFERROR(VLOOKUP(TeamDec[[#This Row],[FullName]], tblRace4B[[Name]:[Posn]], 2, FALSE), ""),
    IFERROR(VLOOKUP(TeamDec[[#This Row],[FullName]], tblRace4G[[Name]:[Posn]], 2, FALSE), ""))</f>
        <v>14</v>
      </c>
      <c r="AG102" s="29">
        <f>IF(TeamDec[[#This Row],[Gender]]="M",
    IFERROR(VLOOKUP(TeamDec[[#This Row],[FullName]], tblRace4B[[Name]:[Points]], 5, FALSE), ""),
    IFERROR(VLOOKUP(TeamDec[[#This Row],[FullName]], tblRace4G[[Name]:[Points]], 5, FALSE), ""))</f>
        <v>7</v>
      </c>
      <c r="AI102" s="53" t="str">
        <f>TeamDec[[#This Row],[FullName]]</f>
        <v>Elliot Hobson</v>
      </c>
      <c r="AJ102" s="51" t="str">
        <f>TeamDec[[#This Row],[Club]]</f>
        <v>Ipswich Jaffa</v>
      </c>
      <c r="AK102" s="52" t="str">
        <f>TeamDec[[#This Row],[Gender]]</f>
        <v>M</v>
      </c>
      <c r="AL1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2" s="53" t="str">
        <f>TeamDec[[#This Row],[FullName]]</f>
        <v>Elliot Hobson</v>
      </c>
      <c r="AP102" s="51" t="str">
        <f>TeamDec[[#This Row],[Club]]</f>
        <v>Ipswich Jaffa</v>
      </c>
      <c r="AQ102" s="52" t="str">
        <f>TeamDec[[#This Row],[Gender]]</f>
        <v>M</v>
      </c>
      <c r="AR102" s="51" t="str">
        <f>TeamDec[[#This Row],[AG]]</f>
        <v>U15</v>
      </c>
      <c r="AS102" s="35">
        <f t="shared" si="6"/>
        <v>4</v>
      </c>
      <c r="AT102" s="29">
        <f t="shared" si="7"/>
        <v>35</v>
      </c>
    </row>
    <row r="103" spans="1:46" x14ac:dyDescent="0.35">
      <c r="A103" s="5"/>
      <c r="B103" s="24" t="s">
        <v>249</v>
      </c>
      <c r="C103" s="6" t="s">
        <v>438</v>
      </c>
      <c r="D103" s="1" t="str">
        <f t="shared" si="4"/>
        <v>Alfie Kelly</v>
      </c>
      <c r="E103" s="1" t="s">
        <v>6</v>
      </c>
      <c r="F103" s="30" t="s">
        <v>16</v>
      </c>
      <c r="G103" s="7">
        <v>9</v>
      </c>
      <c r="H103" s="29" t="str">
        <f t="shared" si="5"/>
        <v>U15</v>
      </c>
      <c r="K103" s="53" t="str">
        <f>TeamDec[[#This Row],[FullName]]</f>
        <v>Alfie Kelly</v>
      </c>
      <c r="L103" s="51" t="str">
        <f>TeamDec[[#This Row],[Club]]</f>
        <v>Ipswich Jaffa</v>
      </c>
      <c r="M103" s="52" t="str">
        <f>TeamDec[[#This Row],[Gender]]</f>
        <v>M</v>
      </c>
      <c r="N103" s="35">
        <f>IF(TeamDec[[#This Row],[Gender]]="M",
    IFERROR(VLOOKUP(TeamDec[[#This Row],[FullName]], tblRace1B[[Name]:[Posn]], 2, FALSE), ""),
    IFERROR(VLOOKUP(TeamDec[[#This Row],[FullName]], tblRace1G[[Name]:[Posn]], 2, FALSE), ""))</f>
        <v>1</v>
      </c>
      <c r="O103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03" s="53" t="str">
        <f>TeamDec[[#This Row],[FullName]]</f>
        <v>Alfie Kelly</v>
      </c>
      <c r="R103" s="51" t="str">
        <f>TeamDec[[#This Row],[Club]]</f>
        <v>Ipswich Jaffa</v>
      </c>
      <c r="S103" s="52" t="str">
        <f>TeamDec[[#This Row],[Gender]]</f>
        <v>M</v>
      </c>
      <c r="T1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3" s="53" t="str">
        <f>TeamDec[[#This Row],[FullName]]</f>
        <v>Alfie Kelly</v>
      </c>
      <c r="X103" s="51" t="str">
        <f>TeamDec[[#This Row],[Club]]</f>
        <v>Ipswich Jaffa</v>
      </c>
      <c r="Y103" s="52" t="str">
        <f>TeamDec[[#This Row],[Gender]]</f>
        <v>M</v>
      </c>
      <c r="Z103" s="35">
        <f>IF(TeamDec[[#This Row],[Gender]]="M",
    IFERROR(VLOOKUP(TeamDec[[#This Row],[FullName]], tblRace3B[[Name]:[Posn]], 2, FALSE), ""),
    IFERROR(VLOOKUP(TeamDec[[#This Row],[FullName]], tblRace3G[[Name]:[Posn]], 2, FALSE), ""))</f>
        <v>6</v>
      </c>
      <c r="AA103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103" s="53" t="str">
        <f>TeamDec[[#This Row],[FullName]]</f>
        <v>Alfie Kelly</v>
      </c>
      <c r="AD103" s="51" t="str">
        <f>TeamDec[[#This Row],[Club]]</f>
        <v>Ipswich Jaffa</v>
      </c>
      <c r="AE103" s="52" t="str">
        <f>TeamDec[[#This Row],[Gender]]</f>
        <v>M</v>
      </c>
      <c r="AF103" s="35">
        <f>IF(TeamDec[[#This Row],[Gender]]="M",
    IFERROR(VLOOKUP(TeamDec[[#This Row],[FullName]], tblRace4B[[Name]:[Posn]], 2, FALSE), ""),
    IFERROR(VLOOKUP(TeamDec[[#This Row],[FullName]], tblRace4G[[Name]:[Posn]], 2, FALSE), ""))</f>
        <v>6</v>
      </c>
      <c r="AG103" s="29">
        <f>IF(TeamDec[[#This Row],[Gender]]="M",
    IFERROR(VLOOKUP(TeamDec[[#This Row],[FullName]], tblRace4B[[Name]:[Points]], 5, FALSE), ""),
    IFERROR(VLOOKUP(TeamDec[[#This Row],[FullName]], tblRace4G[[Name]:[Points]], 5, FALSE), ""))</f>
        <v>3</v>
      </c>
      <c r="AI103" s="53" t="str">
        <f>TeamDec[[#This Row],[FullName]]</f>
        <v>Alfie Kelly</v>
      </c>
      <c r="AJ103" s="51" t="str">
        <f>TeamDec[[#This Row],[Club]]</f>
        <v>Ipswich Jaffa</v>
      </c>
      <c r="AK103" s="52" t="str">
        <f>TeamDec[[#This Row],[Gender]]</f>
        <v>M</v>
      </c>
      <c r="AL1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3" s="53" t="str">
        <f>TeamDec[[#This Row],[FullName]]</f>
        <v>Alfie Kelly</v>
      </c>
      <c r="AP103" s="51" t="str">
        <f>TeamDec[[#This Row],[Club]]</f>
        <v>Ipswich Jaffa</v>
      </c>
      <c r="AQ103" s="52" t="str">
        <f>TeamDec[[#This Row],[Gender]]</f>
        <v>M</v>
      </c>
      <c r="AR103" s="51" t="str">
        <f>TeamDec[[#This Row],[AG]]</f>
        <v>U15</v>
      </c>
      <c r="AS103" s="35">
        <f t="shared" si="6"/>
        <v>3</v>
      </c>
      <c r="AT103" s="29">
        <f t="shared" si="7"/>
        <v>8</v>
      </c>
    </row>
    <row r="104" spans="1:46" x14ac:dyDescent="0.35">
      <c r="A104" s="5"/>
      <c r="B104" s="24" t="s">
        <v>250</v>
      </c>
      <c r="C104" s="6" t="s">
        <v>251</v>
      </c>
      <c r="D104" s="1" t="str">
        <f t="shared" si="4"/>
        <v>Isla Roberts</v>
      </c>
      <c r="E104" s="1" t="s">
        <v>6</v>
      </c>
      <c r="F104" s="30" t="s">
        <v>17</v>
      </c>
      <c r="G104" s="7">
        <v>8</v>
      </c>
      <c r="H104" s="29" t="str">
        <f t="shared" si="5"/>
        <v>U13</v>
      </c>
      <c r="K104" s="53" t="str">
        <f>TeamDec[[#This Row],[FullName]]</f>
        <v>Isla Roberts</v>
      </c>
      <c r="L104" s="51" t="str">
        <f>TeamDec[[#This Row],[Club]]</f>
        <v>Ipswich Jaffa</v>
      </c>
      <c r="M104" s="52" t="str">
        <f>TeamDec[[#This Row],[Gender]]</f>
        <v>F</v>
      </c>
      <c r="N104" s="35">
        <f>IF(TeamDec[[#This Row],[Gender]]="M",
    IFERROR(VLOOKUP(TeamDec[[#This Row],[FullName]], tblRace1B[[Name]:[Posn]], 2, FALSE), ""),
    IFERROR(VLOOKUP(TeamDec[[#This Row],[FullName]], tblRace1G[[Name]:[Posn]], 2, FALSE), ""))</f>
        <v>6</v>
      </c>
      <c r="O104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104" s="53" t="str">
        <f>TeamDec[[#This Row],[FullName]]</f>
        <v>Isla Roberts</v>
      </c>
      <c r="R104" s="51" t="str">
        <f>TeamDec[[#This Row],[Club]]</f>
        <v>Ipswich Jaffa</v>
      </c>
      <c r="S104" s="52" t="str">
        <f>TeamDec[[#This Row],[Gender]]</f>
        <v>F</v>
      </c>
      <c r="T104" s="35">
        <f>IF(TeamDec[[#This Row],[Gender]]="M",
    IFERROR(VLOOKUP(TeamDec[[#This Row],[FullName]], tblRace2B[[Name]:[Posn]], 2, FALSE), ""),
    IFERROR(VLOOKUP(TeamDec[[#This Row],[FullName]], tblRace2G[[Name]:[Posn]], 2, FALSE), ""))</f>
        <v>6</v>
      </c>
      <c r="U104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04" s="53" t="str">
        <f>TeamDec[[#This Row],[FullName]]</f>
        <v>Isla Roberts</v>
      </c>
      <c r="X104" s="51" t="str">
        <f>TeamDec[[#This Row],[Club]]</f>
        <v>Ipswich Jaffa</v>
      </c>
      <c r="Y104" s="52" t="str">
        <f>TeamDec[[#This Row],[Gender]]</f>
        <v>F</v>
      </c>
      <c r="Z1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4" s="53" t="str">
        <f>TeamDec[[#This Row],[FullName]]</f>
        <v>Isla Roberts</v>
      </c>
      <c r="AD104" s="51" t="str">
        <f>TeamDec[[#This Row],[Club]]</f>
        <v>Ipswich Jaffa</v>
      </c>
      <c r="AE104" s="52" t="str">
        <f>TeamDec[[#This Row],[Gender]]</f>
        <v>F</v>
      </c>
      <c r="AF1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4" s="53" t="str">
        <f>TeamDec[[#This Row],[FullName]]</f>
        <v>Isla Roberts</v>
      </c>
      <c r="AJ104" s="51" t="str">
        <f>TeamDec[[#This Row],[Club]]</f>
        <v>Ipswich Jaffa</v>
      </c>
      <c r="AK104" s="52" t="str">
        <f>TeamDec[[#This Row],[Gender]]</f>
        <v>F</v>
      </c>
      <c r="AL1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4" s="53" t="str">
        <f>TeamDec[[#This Row],[FullName]]</f>
        <v>Isla Roberts</v>
      </c>
      <c r="AP104" s="51" t="str">
        <f>TeamDec[[#This Row],[Club]]</f>
        <v>Ipswich Jaffa</v>
      </c>
      <c r="AQ104" s="52" t="str">
        <f>TeamDec[[#This Row],[Gender]]</f>
        <v>F</v>
      </c>
      <c r="AR104" s="51" t="str">
        <f>TeamDec[[#This Row],[AG]]</f>
        <v>U13</v>
      </c>
      <c r="AS104" s="35">
        <f t="shared" si="6"/>
        <v>2</v>
      </c>
      <c r="AT104" s="29">
        <f t="shared" si="7"/>
        <v>6</v>
      </c>
    </row>
    <row r="105" spans="1:46" x14ac:dyDescent="0.35">
      <c r="A105" s="5"/>
      <c r="B105" s="24" t="s">
        <v>252</v>
      </c>
      <c r="C105" s="6" t="s">
        <v>253</v>
      </c>
      <c r="D105" s="1" t="str">
        <f t="shared" si="4"/>
        <v>Joshua Seaman</v>
      </c>
      <c r="E105" s="1" t="s">
        <v>6</v>
      </c>
      <c r="F105" s="30" t="s">
        <v>16</v>
      </c>
      <c r="G105" s="7">
        <v>8</v>
      </c>
      <c r="H105" s="29" t="str">
        <f t="shared" si="5"/>
        <v>U13</v>
      </c>
      <c r="K105" s="53" t="str">
        <f>TeamDec[[#This Row],[FullName]]</f>
        <v>Joshua Seaman</v>
      </c>
      <c r="L105" s="51" t="str">
        <f>TeamDec[[#This Row],[Club]]</f>
        <v>Ipswich Jaffa</v>
      </c>
      <c r="M105" s="52" t="str">
        <f>TeamDec[[#This Row],[Gender]]</f>
        <v>M</v>
      </c>
      <c r="N10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5" s="53" t="str">
        <f>TeamDec[[#This Row],[FullName]]</f>
        <v>Joshua Seaman</v>
      </c>
      <c r="R105" s="51" t="str">
        <f>TeamDec[[#This Row],[Club]]</f>
        <v>Ipswich Jaffa</v>
      </c>
      <c r="S105" s="52" t="str">
        <f>TeamDec[[#This Row],[Gender]]</f>
        <v>M</v>
      </c>
      <c r="T1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5" s="53" t="str">
        <f>TeamDec[[#This Row],[FullName]]</f>
        <v>Joshua Seaman</v>
      </c>
      <c r="X105" s="51" t="str">
        <f>TeamDec[[#This Row],[Club]]</f>
        <v>Ipswich Jaffa</v>
      </c>
      <c r="Y105" s="52" t="str">
        <f>TeamDec[[#This Row],[Gender]]</f>
        <v>M</v>
      </c>
      <c r="Z10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5" s="53" t="str">
        <f>TeamDec[[#This Row],[FullName]]</f>
        <v>Joshua Seaman</v>
      </c>
      <c r="AD105" s="51" t="str">
        <f>TeamDec[[#This Row],[Club]]</f>
        <v>Ipswich Jaffa</v>
      </c>
      <c r="AE105" s="52" t="str">
        <f>TeamDec[[#This Row],[Gender]]</f>
        <v>M</v>
      </c>
      <c r="AF1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5" s="53" t="str">
        <f>TeamDec[[#This Row],[FullName]]</f>
        <v>Joshua Seaman</v>
      </c>
      <c r="AJ105" s="51" t="str">
        <f>TeamDec[[#This Row],[Club]]</f>
        <v>Ipswich Jaffa</v>
      </c>
      <c r="AK105" s="52" t="str">
        <f>TeamDec[[#This Row],[Gender]]</f>
        <v>M</v>
      </c>
      <c r="AL1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5" s="53" t="str">
        <f>TeamDec[[#This Row],[FullName]]</f>
        <v>Joshua Seaman</v>
      </c>
      <c r="AP105" s="51" t="str">
        <f>TeamDec[[#This Row],[Club]]</f>
        <v>Ipswich Jaffa</v>
      </c>
      <c r="AQ105" s="52" t="str">
        <f>TeamDec[[#This Row],[Gender]]</f>
        <v>M</v>
      </c>
      <c r="AR105" s="51" t="str">
        <f>TeamDec[[#This Row],[AG]]</f>
        <v>U13</v>
      </c>
      <c r="AS105" s="35">
        <f t="shared" si="6"/>
        <v>0</v>
      </c>
      <c r="AT105" s="29">
        <f t="shared" si="7"/>
        <v>0</v>
      </c>
    </row>
    <row r="106" spans="1:46" x14ac:dyDescent="0.35">
      <c r="A106" s="5"/>
      <c r="B106" s="24" t="s">
        <v>188</v>
      </c>
      <c r="C106" s="6" t="s">
        <v>254</v>
      </c>
      <c r="D106" s="1" t="str">
        <f t="shared" si="4"/>
        <v>Poppy Fairs</v>
      </c>
      <c r="E106" s="1" t="s">
        <v>6</v>
      </c>
      <c r="F106" s="30" t="s">
        <v>17</v>
      </c>
      <c r="G106" s="7">
        <v>10</v>
      </c>
      <c r="H106" s="29" t="str">
        <f t="shared" si="5"/>
        <v>U15</v>
      </c>
      <c r="K106" s="53" t="str">
        <f>TeamDec[[#This Row],[FullName]]</f>
        <v>Poppy Fairs</v>
      </c>
      <c r="L106" s="51" t="str">
        <f>TeamDec[[#This Row],[Club]]</f>
        <v>Ipswich Jaffa</v>
      </c>
      <c r="M106" s="52" t="str">
        <f>TeamDec[[#This Row],[Gender]]</f>
        <v>F</v>
      </c>
      <c r="N10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6" s="53" t="str">
        <f>TeamDec[[#This Row],[FullName]]</f>
        <v>Poppy Fairs</v>
      </c>
      <c r="R106" s="51" t="str">
        <f>TeamDec[[#This Row],[Club]]</f>
        <v>Ipswich Jaffa</v>
      </c>
      <c r="S106" s="52" t="str">
        <f>TeamDec[[#This Row],[Gender]]</f>
        <v>F</v>
      </c>
      <c r="T10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6" s="53" t="str">
        <f>TeamDec[[#This Row],[FullName]]</f>
        <v>Poppy Fairs</v>
      </c>
      <c r="X106" s="51" t="str">
        <f>TeamDec[[#This Row],[Club]]</f>
        <v>Ipswich Jaffa</v>
      </c>
      <c r="Y106" s="52" t="str">
        <f>TeamDec[[#This Row],[Gender]]</f>
        <v>F</v>
      </c>
      <c r="Z10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6" s="53" t="str">
        <f>TeamDec[[#This Row],[FullName]]</f>
        <v>Poppy Fairs</v>
      </c>
      <c r="AD106" s="51" t="str">
        <f>TeamDec[[#This Row],[Club]]</f>
        <v>Ipswich Jaffa</v>
      </c>
      <c r="AE106" s="52" t="str">
        <f>TeamDec[[#This Row],[Gender]]</f>
        <v>F</v>
      </c>
      <c r="AF10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6" s="53" t="str">
        <f>TeamDec[[#This Row],[FullName]]</f>
        <v>Poppy Fairs</v>
      </c>
      <c r="AJ106" s="51" t="str">
        <f>TeamDec[[#This Row],[Club]]</f>
        <v>Ipswich Jaffa</v>
      </c>
      <c r="AK106" s="52" t="str">
        <f>TeamDec[[#This Row],[Gender]]</f>
        <v>F</v>
      </c>
      <c r="AL1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6" s="53" t="str">
        <f>TeamDec[[#This Row],[FullName]]</f>
        <v>Poppy Fairs</v>
      </c>
      <c r="AP106" s="51" t="str">
        <f>TeamDec[[#This Row],[Club]]</f>
        <v>Ipswich Jaffa</v>
      </c>
      <c r="AQ106" s="52" t="str">
        <f>TeamDec[[#This Row],[Gender]]</f>
        <v>F</v>
      </c>
      <c r="AR106" s="51" t="str">
        <f>TeamDec[[#This Row],[AG]]</f>
        <v>U15</v>
      </c>
      <c r="AS106" s="35">
        <f t="shared" si="6"/>
        <v>0</v>
      </c>
      <c r="AT106" s="29">
        <f t="shared" si="7"/>
        <v>0</v>
      </c>
    </row>
    <row r="107" spans="1:46" x14ac:dyDescent="0.35">
      <c r="A107" s="5"/>
      <c r="B107" s="24" t="s">
        <v>255</v>
      </c>
      <c r="C107" s="6" t="s">
        <v>256</v>
      </c>
      <c r="D107" s="1" t="str">
        <f t="shared" si="4"/>
        <v>Sienna Jones</v>
      </c>
      <c r="E107" s="1" t="s">
        <v>6</v>
      </c>
      <c r="F107" s="30" t="s">
        <v>17</v>
      </c>
      <c r="G107" s="7">
        <v>9</v>
      </c>
      <c r="H107" s="29" t="str">
        <f t="shared" si="5"/>
        <v>U15</v>
      </c>
      <c r="K107" s="53" t="str">
        <f>TeamDec[[#This Row],[FullName]]</f>
        <v>Sienna Jones</v>
      </c>
      <c r="L107" s="51" t="str">
        <f>TeamDec[[#This Row],[Club]]</f>
        <v>Ipswich Jaffa</v>
      </c>
      <c r="M107" s="52" t="str">
        <f>TeamDec[[#This Row],[Gender]]</f>
        <v>F</v>
      </c>
      <c r="N10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7" s="53" t="str">
        <f>TeamDec[[#This Row],[FullName]]</f>
        <v>Sienna Jones</v>
      </c>
      <c r="R107" s="51" t="str">
        <f>TeamDec[[#This Row],[Club]]</f>
        <v>Ipswich Jaffa</v>
      </c>
      <c r="S107" s="52" t="str">
        <f>TeamDec[[#This Row],[Gender]]</f>
        <v>F</v>
      </c>
      <c r="T10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7" s="53" t="str">
        <f>TeamDec[[#This Row],[FullName]]</f>
        <v>Sienna Jones</v>
      </c>
      <c r="X107" s="51" t="str">
        <f>TeamDec[[#This Row],[Club]]</f>
        <v>Ipswich Jaffa</v>
      </c>
      <c r="Y107" s="52" t="str">
        <f>TeamDec[[#This Row],[Gender]]</f>
        <v>F</v>
      </c>
      <c r="Z10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7" s="53" t="str">
        <f>TeamDec[[#This Row],[FullName]]</f>
        <v>Sienna Jones</v>
      </c>
      <c r="AD107" s="51" t="str">
        <f>TeamDec[[#This Row],[Club]]</f>
        <v>Ipswich Jaffa</v>
      </c>
      <c r="AE107" s="52" t="str">
        <f>TeamDec[[#This Row],[Gender]]</f>
        <v>F</v>
      </c>
      <c r="AF1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7" s="53" t="str">
        <f>TeamDec[[#This Row],[FullName]]</f>
        <v>Sienna Jones</v>
      </c>
      <c r="AJ107" s="51" t="str">
        <f>TeamDec[[#This Row],[Club]]</f>
        <v>Ipswich Jaffa</v>
      </c>
      <c r="AK107" s="52" t="str">
        <f>TeamDec[[#This Row],[Gender]]</f>
        <v>F</v>
      </c>
      <c r="AL1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7" s="53" t="str">
        <f>TeamDec[[#This Row],[FullName]]</f>
        <v>Sienna Jones</v>
      </c>
      <c r="AP107" s="51" t="str">
        <f>TeamDec[[#This Row],[Club]]</f>
        <v>Ipswich Jaffa</v>
      </c>
      <c r="AQ107" s="52" t="str">
        <f>TeamDec[[#This Row],[Gender]]</f>
        <v>F</v>
      </c>
      <c r="AR107" s="51" t="str">
        <f>TeamDec[[#This Row],[AG]]</f>
        <v>U15</v>
      </c>
      <c r="AS107" s="35">
        <f t="shared" si="6"/>
        <v>0</v>
      </c>
      <c r="AT107" s="29">
        <f t="shared" si="7"/>
        <v>0</v>
      </c>
    </row>
    <row r="108" spans="1:46" x14ac:dyDescent="0.35">
      <c r="A108" s="5"/>
      <c r="B108" s="24" t="s">
        <v>185</v>
      </c>
      <c r="C108" s="6" t="s">
        <v>257</v>
      </c>
      <c r="D108" s="1" t="str">
        <f t="shared" si="4"/>
        <v>Harry Nixon</v>
      </c>
      <c r="E108" s="1" t="s">
        <v>6</v>
      </c>
      <c r="F108" s="30" t="s">
        <v>16</v>
      </c>
      <c r="G108" s="7">
        <v>10</v>
      </c>
      <c r="H108" s="29" t="str">
        <f t="shared" si="5"/>
        <v>U15</v>
      </c>
      <c r="K108" s="53" t="str">
        <f>TeamDec[[#This Row],[FullName]]</f>
        <v>Harry Nixon</v>
      </c>
      <c r="L108" s="51" t="str">
        <f>TeamDec[[#This Row],[Club]]</f>
        <v>Ipswich Jaffa</v>
      </c>
      <c r="M108" s="52" t="str">
        <f>TeamDec[[#This Row],[Gender]]</f>
        <v>M</v>
      </c>
      <c r="N10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8" s="53" t="str">
        <f>TeamDec[[#This Row],[FullName]]</f>
        <v>Harry Nixon</v>
      </c>
      <c r="R108" s="51" t="str">
        <f>TeamDec[[#This Row],[Club]]</f>
        <v>Ipswich Jaffa</v>
      </c>
      <c r="S108" s="52" t="str">
        <f>TeamDec[[#This Row],[Gender]]</f>
        <v>M</v>
      </c>
      <c r="T10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8" s="53" t="str">
        <f>TeamDec[[#This Row],[FullName]]</f>
        <v>Harry Nixon</v>
      </c>
      <c r="X108" s="51" t="str">
        <f>TeamDec[[#This Row],[Club]]</f>
        <v>Ipswich Jaffa</v>
      </c>
      <c r="Y108" s="52" t="str">
        <f>TeamDec[[#This Row],[Gender]]</f>
        <v>M</v>
      </c>
      <c r="Z1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8" s="53" t="str">
        <f>TeamDec[[#This Row],[FullName]]</f>
        <v>Harry Nixon</v>
      </c>
      <c r="AD108" s="51" t="str">
        <f>TeamDec[[#This Row],[Club]]</f>
        <v>Ipswich Jaffa</v>
      </c>
      <c r="AE108" s="52" t="str">
        <f>TeamDec[[#This Row],[Gender]]</f>
        <v>M</v>
      </c>
      <c r="AF1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8" s="53" t="str">
        <f>TeamDec[[#This Row],[FullName]]</f>
        <v>Harry Nixon</v>
      </c>
      <c r="AJ108" s="51" t="str">
        <f>TeamDec[[#This Row],[Club]]</f>
        <v>Ipswich Jaffa</v>
      </c>
      <c r="AK108" s="52" t="str">
        <f>TeamDec[[#This Row],[Gender]]</f>
        <v>M</v>
      </c>
      <c r="AL1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8" s="53" t="str">
        <f>TeamDec[[#This Row],[FullName]]</f>
        <v>Harry Nixon</v>
      </c>
      <c r="AP108" s="51" t="str">
        <f>TeamDec[[#This Row],[Club]]</f>
        <v>Ipswich Jaffa</v>
      </c>
      <c r="AQ108" s="52" t="str">
        <f>TeamDec[[#This Row],[Gender]]</f>
        <v>M</v>
      </c>
      <c r="AR108" s="51" t="str">
        <f>TeamDec[[#This Row],[AG]]</f>
        <v>U15</v>
      </c>
      <c r="AS108" s="35">
        <f t="shared" si="6"/>
        <v>0</v>
      </c>
      <c r="AT108" s="29">
        <f t="shared" si="7"/>
        <v>0</v>
      </c>
    </row>
    <row r="109" spans="1:46" x14ac:dyDescent="0.35">
      <c r="A109" s="5"/>
      <c r="B109" s="24" t="s">
        <v>258</v>
      </c>
      <c r="C109" s="6" t="s">
        <v>217</v>
      </c>
      <c r="D109" s="1" t="str">
        <f t="shared" si="4"/>
        <v>Ethan Wade</v>
      </c>
      <c r="E109" s="1" t="s">
        <v>6</v>
      </c>
      <c r="F109" s="30" t="s">
        <v>16</v>
      </c>
      <c r="G109" s="7">
        <v>10</v>
      </c>
      <c r="H109" s="29" t="str">
        <f t="shared" si="5"/>
        <v>U15</v>
      </c>
      <c r="K109" s="53" t="str">
        <f>TeamDec[[#This Row],[FullName]]</f>
        <v>Ethan Wade</v>
      </c>
      <c r="L109" s="51" t="str">
        <f>TeamDec[[#This Row],[Club]]</f>
        <v>Ipswich Jaffa</v>
      </c>
      <c r="M109" s="52" t="str">
        <f>TeamDec[[#This Row],[Gender]]</f>
        <v>M</v>
      </c>
      <c r="N109" s="35">
        <f>IF(TeamDec[[#This Row],[Gender]]="M",
    IFERROR(VLOOKUP(TeamDec[[#This Row],[FullName]], tblRace1B[[Name]:[Posn]], 2, FALSE), ""),
    IFERROR(VLOOKUP(TeamDec[[#This Row],[FullName]], tblRace1G[[Name]:[Posn]], 2, FALSE), ""))</f>
        <v>3</v>
      </c>
      <c r="O109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109" s="53" t="str">
        <f>TeamDec[[#This Row],[FullName]]</f>
        <v>Ethan Wade</v>
      </c>
      <c r="R109" s="51" t="str">
        <f>TeamDec[[#This Row],[Club]]</f>
        <v>Ipswich Jaffa</v>
      </c>
      <c r="S109" s="52" t="str">
        <f>TeamDec[[#This Row],[Gender]]</f>
        <v>M</v>
      </c>
      <c r="T109" s="35">
        <f>IF(TeamDec[[#This Row],[Gender]]="M",
    IFERROR(VLOOKUP(TeamDec[[#This Row],[FullName]], tblRace2B[[Name]:[Posn]], 2, FALSE), ""),
    IFERROR(VLOOKUP(TeamDec[[#This Row],[FullName]], tblRace2G[[Name]:[Posn]], 2, FALSE), ""))</f>
        <v>3</v>
      </c>
      <c r="U109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109" s="53" t="str">
        <f>TeamDec[[#This Row],[FullName]]</f>
        <v>Ethan Wade</v>
      </c>
      <c r="X109" s="51" t="str">
        <f>TeamDec[[#This Row],[Club]]</f>
        <v>Ipswich Jaffa</v>
      </c>
      <c r="Y109" s="52" t="str">
        <f>TeamDec[[#This Row],[Gender]]</f>
        <v>M</v>
      </c>
      <c r="Z109" s="35">
        <f>IF(TeamDec[[#This Row],[Gender]]="M",
    IFERROR(VLOOKUP(TeamDec[[#This Row],[FullName]], tblRace3B[[Name]:[Posn]], 2, FALSE), ""),
    IFERROR(VLOOKUP(TeamDec[[#This Row],[FullName]], tblRace3G[[Name]:[Posn]], 2, FALSE), ""))</f>
        <v>5</v>
      </c>
      <c r="AA109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109" s="53" t="str">
        <f>TeamDec[[#This Row],[FullName]]</f>
        <v>Ethan Wade</v>
      </c>
      <c r="AD109" s="51" t="str">
        <f>TeamDec[[#This Row],[Club]]</f>
        <v>Ipswich Jaffa</v>
      </c>
      <c r="AE109" s="52" t="str">
        <f>TeamDec[[#This Row],[Gender]]</f>
        <v>M</v>
      </c>
      <c r="AF1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9" s="53" t="str">
        <f>TeamDec[[#This Row],[FullName]]</f>
        <v>Ethan Wade</v>
      </c>
      <c r="AJ109" s="51" t="str">
        <f>TeamDec[[#This Row],[Club]]</f>
        <v>Ipswich Jaffa</v>
      </c>
      <c r="AK109" s="52" t="str">
        <f>TeamDec[[#This Row],[Gender]]</f>
        <v>M</v>
      </c>
      <c r="AL1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9" s="53" t="str">
        <f>TeamDec[[#This Row],[FullName]]</f>
        <v>Ethan Wade</v>
      </c>
      <c r="AP109" s="51" t="str">
        <f>TeamDec[[#This Row],[Club]]</f>
        <v>Ipswich Jaffa</v>
      </c>
      <c r="AQ109" s="52" t="str">
        <f>TeamDec[[#This Row],[Gender]]</f>
        <v>M</v>
      </c>
      <c r="AR109" s="51" t="str">
        <f>TeamDec[[#This Row],[AG]]</f>
        <v>U15</v>
      </c>
      <c r="AS109" s="35">
        <f t="shared" si="6"/>
        <v>3</v>
      </c>
      <c r="AT109" s="29">
        <f t="shared" si="7"/>
        <v>7</v>
      </c>
    </row>
    <row r="110" spans="1:46" x14ac:dyDescent="0.35">
      <c r="A110" s="5"/>
      <c r="B110" s="24" t="s">
        <v>259</v>
      </c>
      <c r="C110" s="6" t="s">
        <v>260</v>
      </c>
      <c r="D110" s="1" t="str">
        <f t="shared" si="4"/>
        <v>Maya Wright</v>
      </c>
      <c r="E110" s="1" t="s">
        <v>6</v>
      </c>
      <c r="F110" s="30" t="s">
        <v>17</v>
      </c>
      <c r="G110" s="7">
        <v>9</v>
      </c>
      <c r="H110" s="29" t="str">
        <f t="shared" si="5"/>
        <v>U15</v>
      </c>
      <c r="K110" s="53" t="str">
        <f>TeamDec[[#This Row],[FullName]]</f>
        <v>Maya Wright</v>
      </c>
      <c r="L110" s="51" t="str">
        <f>TeamDec[[#This Row],[Club]]</f>
        <v>Ipswich Jaffa</v>
      </c>
      <c r="M110" s="52" t="str">
        <f>TeamDec[[#This Row],[Gender]]</f>
        <v>F</v>
      </c>
      <c r="N110" s="35">
        <f>IF(TeamDec[[#This Row],[Gender]]="M",
    IFERROR(VLOOKUP(TeamDec[[#This Row],[FullName]], tblRace1B[[Name]:[Posn]], 2, FALSE), ""),
    IFERROR(VLOOKUP(TeamDec[[#This Row],[FullName]], tblRace1G[[Name]:[Posn]], 2, FALSE), ""))</f>
        <v>12</v>
      </c>
      <c r="O110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110" s="53" t="str">
        <f>TeamDec[[#This Row],[FullName]]</f>
        <v>Maya Wright</v>
      </c>
      <c r="R110" s="51" t="str">
        <f>TeamDec[[#This Row],[Club]]</f>
        <v>Ipswich Jaffa</v>
      </c>
      <c r="S110" s="52" t="str">
        <f>TeamDec[[#This Row],[Gender]]</f>
        <v>F</v>
      </c>
      <c r="T11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0" s="53" t="str">
        <f>TeamDec[[#This Row],[FullName]]</f>
        <v>Maya Wright</v>
      </c>
      <c r="X110" s="51" t="str">
        <f>TeamDec[[#This Row],[Club]]</f>
        <v>Ipswich Jaffa</v>
      </c>
      <c r="Y110" s="52" t="str">
        <f>TeamDec[[#This Row],[Gender]]</f>
        <v>F</v>
      </c>
      <c r="Z1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0" s="53" t="str">
        <f>TeamDec[[#This Row],[FullName]]</f>
        <v>Maya Wright</v>
      </c>
      <c r="AD110" s="51" t="str">
        <f>TeamDec[[#This Row],[Club]]</f>
        <v>Ipswich Jaffa</v>
      </c>
      <c r="AE110" s="52" t="str">
        <f>TeamDec[[#This Row],[Gender]]</f>
        <v>F</v>
      </c>
      <c r="AF1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0" s="53" t="str">
        <f>TeamDec[[#This Row],[FullName]]</f>
        <v>Maya Wright</v>
      </c>
      <c r="AJ110" s="51" t="str">
        <f>TeamDec[[#This Row],[Club]]</f>
        <v>Ipswich Jaffa</v>
      </c>
      <c r="AK110" s="52" t="str">
        <f>TeamDec[[#This Row],[Gender]]</f>
        <v>F</v>
      </c>
      <c r="AL1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0" s="53" t="str">
        <f>TeamDec[[#This Row],[FullName]]</f>
        <v>Maya Wright</v>
      </c>
      <c r="AP110" s="51" t="str">
        <f>TeamDec[[#This Row],[Club]]</f>
        <v>Ipswich Jaffa</v>
      </c>
      <c r="AQ110" s="52" t="str">
        <f>TeamDec[[#This Row],[Gender]]</f>
        <v>F</v>
      </c>
      <c r="AR110" s="51" t="str">
        <f>TeamDec[[#This Row],[AG]]</f>
        <v>U15</v>
      </c>
      <c r="AS110" s="35">
        <f t="shared" si="6"/>
        <v>1</v>
      </c>
      <c r="AT110" s="29">
        <f t="shared" si="7"/>
        <v>5</v>
      </c>
    </row>
    <row r="111" spans="1:46" x14ac:dyDescent="0.35">
      <c r="A111" s="5"/>
      <c r="B111" s="24" t="s">
        <v>261</v>
      </c>
      <c r="C111" s="6" t="s">
        <v>262</v>
      </c>
      <c r="D111" s="1" t="str">
        <f t="shared" si="4"/>
        <v>Esther Andrews</v>
      </c>
      <c r="E111" s="1" t="s">
        <v>6</v>
      </c>
      <c r="F111" s="30" t="s">
        <v>17</v>
      </c>
      <c r="G111" s="7">
        <v>11</v>
      </c>
      <c r="H111" s="29" t="str">
        <f t="shared" si="5"/>
        <v>U17</v>
      </c>
      <c r="K111" s="53" t="str">
        <f>TeamDec[[#This Row],[FullName]]</f>
        <v>Esther Andrews</v>
      </c>
      <c r="L111" s="51" t="str">
        <f>TeamDec[[#This Row],[Club]]</f>
        <v>Ipswich Jaffa</v>
      </c>
      <c r="M111" s="52" t="str">
        <f>TeamDec[[#This Row],[Gender]]</f>
        <v>F</v>
      </c>
      <c r="N11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1" s="53" t="str">
        <f>TeamDec[[#This Row],[FullName]]</f>
        <v>Esther Andrews</v>
      </c>
      <c r="R111" s="51" t="str">
        <f>TeamDec[[#This Row],[Club]]</f>
        <v>Ipswich Jaffa</v>
      </c>
      <c r="S111" s="52" t="str">
        <f>TeamDec[[#This Row],[Gender]]</f>
        <v>F</v>
      </c>
      <c r="T11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1" s="53" t="str">
        <f>TeamDec[[#This Row],[FullName]]</f>
        <v>Esther Andrews</v>
      </c>
      <c r="X111" s="51" t="str">
        <f>TeamDec[[#This Row],[Club]]</f>
        <v>Ipswich Jaffa</v>
      </c>
      <c r="Y111" s="52" t="str">
        <f>TeamDec[[#This Row],[Gender]]</f>
        <v>F</v>
      </c>
      <c r="Z11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1" s="53" t="str">
        <f>TeamDec[[#This Row],[FullName]]</f>
        <v>Esther Andrews</v>
      </c>
      <c r="AD111" s="51" t="str">
        <f>TeamDec[[#This Row],[Club]]</f>
        <v>Ipswich Jaffa</v>
      </c>
      <c r="AE111" s="52" t="str">
        <f>TeamDec[[#This Row],[Gender]]</f>
        <v>F</v>
      </c>
      <c r="AF1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1" s="53" t="str">
        <f>TeamDec[[#This Row],[FullName]]</f>
        <v>Esther Andrews</v>
      </c>
      <c r="AJ111" s="51" t="str">
        <f>TeamDec[[#This Row],[Club]]</f>
        <v>Ipswich Jaffa</v>
      </c>
      <c r="AK111" s="52" t="str">
        <f>TeamDec[[#This Row],[Gender]]</f>
        <v>F</v>
      </c>
      <c r="AL1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1" s="53" t="str">
        <f>TeamDec[[#This Row],[FullName]]</f>
        <v>Esther Andrews</v>
      </c>
      <c r="AP111" s="51" t="str">
        <f>TeamDec[[#This Row],[Club]]</f>
        <v>Ipswich Jaffa</v>
      </c>
      <c r="AQ111" s="52" t="str">
        <f>TeamDec[[#This Row],[Gender]]</f>
        <v>F</v>
      </c>
      <c r="AR111" s="51" t="str">
        <f>TeamDec[[#This Row],[AG]]</f>
        <v>U17</v>
      </c>
      <c r="AS111" s="35">
        <f t="shared" si="6"/>
        <v>0</v>
      </c>
      <c r="AT111" s="29">
        <f t="shared" si="7"/>
        <v>0</v>
      </c>
    </row>
    <row r="112" spans="1:46" x14ac:dyDescent="0.35">
      <c r="A112" s="5"/>
      <c r="B112" s="24" t="s">
        <v>263</v>
      </c>
      <c r="C112" s="6" t="s">
        <v>244</v>
      </c>
      <c r="D112" s="1" t="str">
        <f t="shared" si="4"/>
        <v>Leo Bloor</v>
      </c>
      <c r="E112" s="1" t="s">
        <v>6</v>
      </c>
      <c r="F112" s="30" t="s">
        <v>16</v>
      </c>
      <c r="G112" s="7">
        <v>11</v>
      </c>
      <c r="H112" s="29" t="str">
        <f t="shared" si="5"/>
        <v>U17</v>
      </c>
      <c r="K112" s="53" t="str">
        <f>TeamDec[[#This Row],[FullName]]</f>
        <v>Leo Bloor</v>
      </c>
      <c r="L112" s="51" t="str">
        <f>TeamDec[[#This Row],[Club]]</f>
        <v>Ipswich Jaffa</v>
      </c>
      <c r="M112" s="52" t="str">
        <f>TeamDec[[#This Row],[Gender]]</f>
        <v>M</v>
      </c>
      <c r="N11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2" s="53" t="str">
        <f>TeamDec[[#This Row],[FullName]]</f>
        <v>Leo Bloor</v>
      </c>
      <c r="R112" s="51" t="str">
        <f>TeamDec[[#This Row],[Club]]</f>
        <v>Ipswich Jaffa</v>
      </c>
      <c r="S112" s="52" t="str">
        <f>TeamDec[[#This Row],[Gender]]</f>
        <v>M</v>
      </c>
      <c r="T112" s="35">
        <f>IF(TeamDec[[#This Row],[Gender]]="M",
    IFERROR(VLOOKUP(TeamDec[[#This Row],[FullName]], tblRace2B[[Name]:[Posn]], 2, FALSE), ""),
    IFERROR(VLOOKUP(TeamDec[[#This Row],[FullName]], tblRace2G[[Name]:[Posn]], 2, FALSE), ""))</f>
        <v>7</v>
      </c>
      <c r="U112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12" s="53" t="str">
        <f>TeamDec[[#This Row],[FullName]]</f>
        <v>Leo Bloor</v>
      </c>
      <c r="X112" s="51" t="str">
        <f>TeamDec[[#This Row],[Club]]</f>
        <v>Ipswich Jaffa</v>
      </c>
      <c r="Y112" s="52" t="str">
        <f>TeamDec[[#This Row],[Gender]]</f>
        <v>M</v>
      </c>
      <c r="Z112" s="35">
        <f>IF(TeamDec[[#This Row],[Gender]]="M",
    IFERROR(VLOOKUP(TeamDec[[#This Row],[FullName]], tblRace3B[[Name]:[Posn]], 2, FALSE), ""),
    IFERROR(VLOOKUP(TeamDec[[#This Row],[FullName]], tblRace3G[[Name]:[Posn]], 2, FALSE), ""))</f>
        <v>10</v>
      </c>
      <c r="AA112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112" s="53" t="str">
        <f>TeamDec[[#This Row],[FullName]]</f>
        <v>Leo Bloor</v>
      </c>
      <c r="AD112" s="51" t="str">
        <f>TeamDec[[#This Row],[Club]]</f>
        <v>Ipswich Jaffa</v>
      </c>
      <c r="AE112" s="52" t="str">
        <f>TeamDec[[#This Row],[Gender]]</f>
        <v>M</v>
      </c>
      <c r="AF1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2" s="53" t="str">
        <f>TeamDec[[#This Row],[FullName]]</f>
        <v>Leo Bloor</v>
      </c>
      <c r="AJ112" s="51" t="str">
        <f>TeamDec[[#This Row],[Club]]</f>
        <v>Ipswich Jaffa</v>
      </c>
      <c r="AK112" s="52" t="str">
        <f>TeamDec[[#This Row],[Gender]]</f>
        <v>M</v>
      </c>
      <c r="AL1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2" s="53" t="str">
        <f>TeamDec[[#This Row],[FullName]]</f>
        <v>Leo Bloor</v>
      </c>
      <c r="AP112" s="51" t="str">
        <f>TeamDec[[#This Row],[Club]]</f>
        <v>Ipswich Jaffa</v>
      </c>
      <c r="AQ112" s="52" t="str">
        <f>TeamDec[[#This Row],[Gender]]</f>
        <v>M</v>
      </c>
      <c r="AR112" s="51" t="str">
        <f>TeamDec[[#This Row],[AG]]</f>
        <v>U17</v>
      </c>
      <c r="AS112" s="35">
        <f t="shared" si="6"/>
        <v>2</v>
      </c>
      <c r="AT112" s="29">
        <f t="shared" si="7"/>
        <v>6</v>
      </c>
    </row>
    <row r="113" spans="1:46" x14ac:dyDescent="0.35">
      <c r="A113" s="5"/>
      <c r="B113" s="24" t="s">
        <v>264</v>
      </c>
      <c r="C113" s="6" t="s">
        <v>246</v>
      </c>
      <c r="D113" s="1" t="str">
        <f t="shared" si="4"/>
        <v>Darcy Bowen</v>
      </c>
      <c r="E113" s="1" t="s">
        <v>6</v>
      </c>
      <c r="F113" s="30" t="s">
        <v>17</v>
      </c>
      <c r="G113" s="7">
        <v>11</v>
      </c>
      <c r="H113" s="29" t="str">
        <f t="shared" si="5"/>
        <v>U17</v>
      </c>
      <c r="K113" s="53" t="str">
        <f>TeamDec[[#This Row],[FullName]]</f>
        <v>Darcy Bowen</v>
      </c>
      <c r="L113" s="51" t="str">
        <f>TeamDec[[#This Row],[Club]]</f>
        <v>Ipswich Jaffa</v>
      </c>
      <c r="M113" s="52" t="str">
        <f>TeamDec[[#This Row],[Gender]]</f>
        <v>F</v>
      </c>
      <c r="N113" s="35">
        <f>IF(TeamDec[[#This Row],[Gender]]="M",
    IFERROR(VLOOKUP(TeamDec[[#This Row],[FullName]], tblRace1B[[Name]:[Posn]], 2, FALSE), ""),
    IFERROR(VLOOKUP(TeamDec[[#This Row],[FullName]], tblRace1G[[Name]:[Posn]], 2, FALSE), ""))</f>
        <v>5</v>
      </c>
      <c r="O113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13" s="53" t="str">
        <f>TeamDec[[#This Row],[FullName]]</f>
        <v>Darcy Bowen</v>
      </c>
      <c r="R113" s="51" t="str">
        <f>TeamDec[[#This Row],[Club]]</f>
        <v>Ipswich Jaffa</v>
      </c>
      <c r="S113" s="52" t="str">
        <f>TeamDec[[#This Row],[Gender]]</f>
        <v>F</v>
      </c>
      <c r="T113" s="35">
        <f>IF(TeamDec[[#This Row],[Gender]]="M",
    IFERROR(VLOOKUP(TeamDec[[#This Row],[FullName]], tblRace2B[[Name]:[Posn]], 2, FALSE), ""),
    IFERROR(VLOOKUP(TeamDec[[#This Row],[FullName]], tblRace2G[[Name]:[Posn]], 2, FALSE), ""))</f>
        <v>9</v>
      </c>
      <c r="U113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113" s="53" t="str">
        <f>TeamDec[[#This Row],[FullName]]</f>
        <v>Darcy Bowen</v>
      </c>
      <c r="X113" s="51" t="str">
        <f>TeamDec[[#This Row],[Club]]</f>
        <v>Ipswich Jaffa</v>
      </c>
      <c r="Y113" s="52" t="str">
        <f>TeamDec[[#This Row],[Gender]]</f>
        <v>F</v>
      </c>
      <c r="Z1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3" s="53" t="str">
        <f>TeamDec[[#This Row],[FullName]]</f>
        <v>Darcy Bowen</v>
      </c>
      <c r="AD113" s="51" t="str">
        <f>TeamDec[[#This Row],[Club]]</f>
        <v>Ipswich Jaffa</v>
      </c>
      <c r="AE113" s="52" t="str">
        <f>TeamDec[[#This Row],[Gender]]</f>
        <v>F</v>
      </c>
      <c r="AF1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3" s="53" t="str">
        <f>TeamDec[[#This Row],[FullName]]</f>
        <v>Darcy Bowen</v>
      </c>
      <c r="AJ113" s="51" t="str">
        <f>TeamDec[[#This Row],[Club]]</f>
        <v>Ipswich Jaffa</v>
      </c>
      <c r="AK113" s="52" t="str">
        <f>TeamDec[[#This Row],[Gender]]</f>
        <v>F</v>
      </c>
      <c r="AL1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3" s="53" t="str">
        <f>TeamDec[[#This Row],[FullName]]</f>
        <v>Darcy Bowen</v>
      </c>
      <c r="AP113" s="51" t="str">
        <f>TeamDec[[#This Row],[Club]]</f>
        <v>Ipswich Jaffa</v>
      </c>
      <c r="AQ113" s="52" t="str">
        <f>TeamDec[[#This Row],[Gender]]</f>
        <v>F</v>
      </c>
      <c r="AR113" s="51" t="str">
        <f>TeamDec[[#This Row],[AG]]</f>
        <v>U17</v>
      </c>
      <c r="AS113" s="35">
        <f t="shared" si="6"/>
        <v>2</v>
      </c>
      <c r="AT113" s="29">
        <f t="shared" si="7"/>
        <v>2</v>
      </c>
    </row>
    <row r="114" spans="1:46" x14ac:dyDescent="0.35">
      <c r="A114" s="5"/>
      <c r="B114" s="24" t="s">
        <v>265</v>
      </c>
      <c r="C114" s="6" t="s">
        <v>266</v>
      </c>
      <c r="D114" s="1" t="str">
        <f t="shared" si="4"/>
        <v>Evangelyne Geary</v>
      </c>
      <c r="E114" s="1" t="s">
        <v>6</v>
      </c>
      <c r="F114" s="30" t="s">
        <v>17</v>
      </c>
      <c r="G114" s="7">
        <v>11</v>
      </c>
      <c r="H114" s="29" t="str">
        <f t="shared" si="5"/>
        <v>U17</v>
      </c>
      <c r="K114" s="53" t="str">
        <f>TeamDec[[#This Row],[FullName]]</f>
        <v>Evangelyne Geary</v>
      </c>
      <c r="L114" s="51" t="str">
        <f>TeamDec[[#This Row],[Club]]</f>
        <v>Ipswich Jaffa</v>
      </c>
      <c r="M114" s="52" t="str">
        <f>TeamDec[[#This Row],[Gender]]</f>
        <v>F</v>
      </c>
      <c r="N11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4" s="53" t="str">
        <f>TeamDec[[#This Row],[FullName]]</f>
        <v>Evangelyne Geary</v>
      </c>
      <c r="R114" s="51" t="str">
        <f>TeamDec[[#This Row],[Club]]</f>
        <v>Ipswich Jaffa</v>
      </c>
      <c r="S114" s="52" t="str">
        <f>TeamDec[[#This Row],[Gender]]</f>
        <v>F</v>
      </c>
      <c r="T1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4" s="53" t="str">
        <f>TeamDec[[#This Row],[FullName]]</f>
        <v>Evangelyne Geary</v>
      </c>
      <c r="X114" s="51" t="str">
        <f>TeamDec[[#This Row],[Club]]</f>
        <v>Ipswich Jaffa</v>
      </c>
      <c r="Y114" s="52" t="str">
        <f>TeamDec[[#This Row],[Gender]]</f>
        <v>F</v>
      </c>
      <c r="Z1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4" s="53" t="str">
        <f>TeamDec[[#This Row],[FullName]]</f>
        <v>Evangelyne Geary</v>
      </c>
      <c r="AD114" s="51" t="str">
        <f>TeamDec[[#This Row],[Club]]</f>
        <v>Ipswich Jaffa</v>
      </c>
      <c r="AE114" s="52" t="str">
        <f>TeamDec[[#This Row],[Gender]]</f>
        <v>F</v>
      </c>
      <c r="AF1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4" s="53" t="str">
        <f>TeamDec[[#This Row],[FullName]]</f>
        <v>Evangelyne Geary</v>
      </c>
      <c r="AJ114" s="51" t="str">
        <f>TeamDec[[#This Row],[Club]]</f>
        <v>Ipswich Jaffa</v>
      </c>
      <c r="AK114" s="52" t="str">
        <f>TeamDec[[#This Row],[Gender]]</f>
        <v>F</v>
      </c>
      <c r="AL1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4" s="53" t="str">
        <f>TeamDec[[#This Row],[FullName]]</f>
        <v>Evangelyne Geary</v>
      </c>
      <c r="AP114" s="51" t="str">
        <f>TeamDec[[#This Row],[Club]]</f>
        <v>Ipswich Jaffa</v>
      </c>
      <c r="AQ114" s="52" t="str">
        <f>TeamDec[[#This Row],[Gender]]</f>
        <v>F</v>
      </c>
      <c r="AR114" s="51" t="str">
        <f>TeamDec[[#This Row],[AG]]</f>
        <v>U17</v>
      </c>
      <c r="AS114" s="35">
        <f t="shared" si="6"/>
        <v>0</v>
      </c>
      <c r="AT114" s="29">
        <f t="shared" si="7"/>
        <v>0</v>
      </c>
    </row>
    <row r="115" spans="1:46" x14ac:dyDescent="0.35">
      <c r="A115" s="5"/>
      <c r="B115" s="24" t="s">
        <v>267</v>
      </c>
      <c r="C115" s="6" t="s">
        <v>268</v>
      </c>
      <c r="D115" s="1" t="str">
        <f t="shared" si="4"/>
        <v>Alex Georgalas</v>
      </c>
      <c r="E115" s="1" t="s">
        <v>6</v>
      </c>
      <c r="F115" s="30" t="s">
        <v>16</v>
      </c>
      <c r="G115" s="7">
        <v>10</v>
      </c>
      <c r="H115" s="29" t="str">
        <f t="shared" si="5"/>
        <v>U15</v>
      </c>
      <c r="K115" s="53" t="str">
        <f>TeamDec[[#This Row],[FullName]]</f>
        <v>Alex Georgalas</v>
      </c>
      <c r="L115" s="51" t="str">
        <f>TeamDec[[#This Row],[Club]]</f>
        <v>Ipswich Jaffa</v>
      </c>
      <c r="M115" s="52" t="str">
        <f>TeamDec[[#This Row],[Gender]]</f>
        <v>M</v>
      </c>
      <c r="N115" s="35">
        <f>IF(TeamDec[[#This Row],[Gender]]="M",
    IFERROR(VLOOKUP(TeamDec[[#This Row],[FullName]], tblRace1B[[Name]:[Posn]], 2, FALSE), ""),
    IFERROR(VLOOKUP(TeamDec[[#This Row],[FullName]], tblRace1G[[Name]:[Posn]], 2, FALSE), ""))</f>
        <v>8</v>
      </c>
      <c r="O115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115" s="53" t="str">
        <f>TeamDec[[#This Row],[FullName]]</f>
        <v>Alex Georgalas</v>
      </c>
      <c r="R115" s="51" t="str">
        <f>TeamDec[[#This Row],[Club]]</f>
        <v>Ipswich Jaffa</v>
      </c>
      <c r="S115" s="52" t="str">
        <f>TeamDec[[#This Row],[Gender]]</f>
        <v>M</v>
      </c>
      <c r="T11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5" s="53" t="str">
        <f>TeamDec[[#This Row],[FullName]]</f>
        <v>Alex Georgalas</v>
      </c>
      <c r="X115" s="51" t="str">
        <f>TeamDec[[#This Row],[Club]]</f>
        <v>Ipswich Jaffa</v>
      </c>
      <c r="Y115" s="52" t="str">
        <f>TeamDec[[#This Row],[Gender]]</f>
        <v>M</v>
      </c>
      <c r="Z1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5" s="53" t="str">
        <f>TeamDec[[#This Row],[FullName]]</f>
        <v>Alex Georgalas</v>
      </c>
      <c r="AD115" s="51" t="str">
        <f>TeamDec[[#This Row],[Club]]</f>
        <v>Ipswich Jaffa</v>
      </c>
      <c r="AE115" s="52" t="str">
        <f>TeamDec[[#This Row],[Gender]]</f>
        <v>M</v>
      </c>
      <c r="AF1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5" s="53" t="str">
        <f>TeamDec[[#This Row],[FullName]]</f>
        <v>Alex Georgalas</v>
      </c>
      <c r="AJ115" s="51" t="str">
        <f>TeamDec[[#This Row],[Club]]</f>
        <v>Ipswich Jaffa</v>
      </c>
      <c r="AK115" s="52" t="str">
        <f>TeamDec[[#This Row],[Gender]]</f>
        <v>M</v>
      </c>
      <c r="AL1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5" s="53" t="str">
        <f>TeamDec[[#This Row],[FullName]]</f>
        <v>Alex Georgalas</v>
      </c>
      <c r="AP115" s="51" t="str">
        <f>TeamDec[[#This Row],[Club]]</f>
        <v>Ipswich Jaffa</v>
      </c>
      <c r="AQ115" s="52" t="str">
        <f>TeamDec[[#This Row],[Gender]]</f>
        <v>M</v>
      </c>
      <c r="AR115" s="51" t="str">
        <f>TeamDec[[#This Row],[AG]]</f>
        <v>U15</v>
      </c>
      <c r="AS115" s="35">
        <f t="shared" si="6"/>
        <v>1</v>
      </c>
      <c r="AT115" s="29">
        <f t="shared" si="7"/>
        <v>5</v>
      </c>
    </row>
    <row r="116" spans="1:46" x14ac:dyDescent="0.35">
      <c r="A116" s="5"/>
      <c r="B116" s="24" t="s">
        <v>269</v>
      </c>
      <c r="C116" s="6" t="s">
        <v>268</v>
      </c>
      <c r="D116" s="1" t="str">
        <f t="shared" si="4"/>
        <v>Jason Georgalas</v>
      </c>
      <c r="E116" s="1" t="s">
        <v>6</v>
      </c>
      <c r="F116" s="30" t="s">
        <v>16</v>
      </c>
      <c r="G116" s="7">
        <v>10</v>
      </c>
      <c r="H116" s="29" t="str">
        <f t="shared" si="5"/>
        <v>U15</v>
      </c>
      <c r="K116" s="53" t="str">
        <f>TeamDec[[#This Row],[FullName]]</f>
        <v>Jason Georgalas</v>
      </c>
      <c r="L116" s="51" t="str">
        <f>TeamDec[[#This Row],[Club]]</f>
        <v>Ipswich Jaffa</v>
      </c>
      <c r="M116" s="52" t="str">
        <f>TeamDec[[#This Row],[Gender]]</f>
        <v>M</v>
      </c>
      <c r="N116" s="35">
        <f>IF(TeamDec[[#This Row],[Gender]]="M",
    IFERROR(VLOOKUP(TeamDec[[#This Row],[FullName]], tblRace1B[[Name]:[Posn]], 2, FALSE), ""),
    IFERROR(VLOOKUP(TeamDec[[#This Row],[FullName]], tblRace1G[[Name]:[Posn]], 2, FALSE), ""))</f>
        <v>5</v>
      </c>
      <c r="O116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116" s="53" t="str">
        <f>TeamDec[[#This Row],[FullName]]</f>
        <v>Jason Georgalas</v>
      </c>
      <c r="R116" s="51" t="str">
        <f>TeamDec[[#This Row],[Club]]</f>
        <v>Ipswich Jaffa</v>
      </c>
      <c r="S116" s="52" t="str">
        <f>TeamDec[[#This Row],[Gender]]</f>
        <v>M</v>
      </c>
      <c r="T1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6" s="53" t="str">
        <f>TeamDec[[#This Row],[FullName]]</f>
        <v>Jason Georgalas</v>
      </c>
      <c r="X116" s="51" t="str">
        <f>TeamDec[[#This Row],[Club]]</f>
        <v>Ipswich Jaffa</v>
      </c>
      <c r="Y116" s="52" t="str">
        <f>TeamDec[[#This Row],[Gender]]</f>
        <v>M</v>
      </c>
      <c r="Z1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6" s="53" t="str">
        <f>TeamDec[[#This Row],[FullName]]</f>
        <v>Jason Georgalas</v>
      </c>
      <c r="AD116" s="51" t="str">
        <f>TeamDec[[#This Row],[Club]]</f>
        <v>Ipswich Jaffa</v>
      </c>
      <c r="AE116" s="52" t="str">
        <f>TeamDec[[#This Row],[Gender]]</f>
        <v>M</v>
      </c>
      <c r="AF1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6" s="53" t="str">
        <f>TeamDec[[#This Row],[FullName]]</f>
        <v>Jason Georgalas</v>
      </c>
      <c r="AJ116" s="51" t="str">
        <f>TeamDec[[#This Row],[Club]]</f>
        <v>Ipswich Jaffa</v>
      </c>
      <c r="AK116" s="52" t="str">
        <f>TeamDec[[#This Row],[Gender]]</f>
        <v>M</v>
      </c>
      <c r="AL1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6" s="53" t="str">
        <f>TeamDec[[#This Row],[FullName]]</f>
        <v>Jason Georgalas</v>
      </c>
      <c r="AP116" s="51" t="str">
        <f>TeamDec[[#This Row],[Club]]</f>
        <v>Ipswich Jaffa</v>
      </c>
      <c r="AQ116" s="52" t="str">
        <f>TeamDec[[#This Row],[Gender]]</f>
        <v>M</v>
      </c>
      <c r="AR116" s="51" t="str">
        <f>TeamDec[[#This Row],[AG]]</f>
        <v>U15</v>
      </c>
      <c r="AS116" s="35">
        <f t="shared" si="6"/>
        <v>1</v>
      </c>
      <c r="AT116" s="29">
        <f t="shared" si="7"/>
        <v>3</v>
      </c>
    </row>
    <row r="117" spans="1:46" x14ac:dyDescent="0.35">
      <c r="A117" s="5"/>
      <c r="B117" s="24" t="s">
        <v>270</v>
      </c>
      <c r="C117" s="6" t="s">
        <v>271</v>
      </c>
      <c r="D117" s="1" t="str">
        <f t="shared" si="4"/>
        <v>Katie Hill</v>
      </c>
      <c r="E117" s="1" t="s">
        <v>6</v>
      </c>
      <c r="F117" s="30" t="s">
        <v>17</v>
      </c>
      <c r="G117" s="7">
        <v>11</v>
      </c>
      <c r="H117" s="29" t="str">
        <f t="shared" si="5"/>
        <v>U17</v>
      </c>
      <c r="K117" s="53" t="str">
        <f>TeamDec[[#This Row],[FullName]]</f>
        <v>Katie Hill</v>
      </c>
      <c r="L117" s="51" t="str">
        <f>TeamDec[[#This Row],[Club]]</f>
        <v>Ipswich Jaffa</v>
      </c>
      <c r="M117" s="52" t="str">
        <f>TeamDec[[#This Row],[Gender]]</f>
        <v>F</v>
      </c>
      <c r="N11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7" s="53" t="str">
        <f>TeamDec[[#This Row],[FullName]]</f>
        <v>Katie Hill</v>
      </c>
      <c r="R117" s="51" t="str">
        <f>TeamDec[[#This Row],[Club]]</f>
        <v>Ipswich Jaffa</v>
      </c>
      <c r="S117" s="52" t="str">
        <f>TeamDec[[#This Row],[Gender]]</f>
        <v>F</v>
      </c>
      <c r="T1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7" s="53" t="str">
        <f>TeamDec[[#This Row],[FullName]]</f>
        <v>Katie Hill</v>
      </c>
      <c r="X117" s="51" t="str">
        <f>TeamDec[[#This Row],[Club]]</f>
        <v>Ipswich Jaffa</v>
      </c>
      <c r="Y117" s="52" t="str">
        <f>TeamDec[[#This Row],[Gender]]</f>
        <v>F</v>
      </c>
      <c r="Z1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7" s="53" t="str">
        <f>TeamDec[[#This Row],[FullName]]</f>
        <v>Katie Hill</v>
      </c>
      <c r="AD117" s="51" t="str">
        <f>TeamDec[[#This Row],[Club]]</f>
        <v>Ipswich Jaffa</v>
      </c>
      <c r="AE117" s="52" t="str">
        <f>TeamDec[[#This Row],[Gender]]</f>
        <v>F</v>
      </c>
      <c r="AF1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7" s="53" t="str">
        <f>TeamDec[[#This Row],[FullName]]</f>
        <v>Katie Hill</v>
      </c>
      <c r="AJ117" s="51" t="str">
        <f>TeamDec[[#This Row],[Club]]</f>
        <v>Ipswich Jaffa</v>
      </c>
      <c r="AK117" s="52" t="str">
        <f>TeamDec[[#This Row],[Gender]]</f>
        <v>F</v>
      </c>
      <c r="AL1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7" s="53" t="str">
        <f>TeamDec[[#This Row],[FullName]]</f>
        <v>Katie Hill</v>
      </c>
      <c r="AP117" s="51" t="str">
        <f>TeamDec[[#This Row],[Club]]</f>
        <v>Ipswich Jaffa</v>
      </c>
      <c r="AQ117" s="52" t="str">
        <f>TeamDec[[#This Row],[Gender]]</f>
        <v>F</v>
      </c>
      <c r="AR117" s="51" t="str">
        <f>TeamDec[[#This Row],[AG]]</f>
        <v>U17</v>
      </c>
      <c r="AS117" s="35">
        <f t="shared" si="6"/>
        <v>0</v>
      </c>
      <c r="AT117" s="29">
        <f t="shared" si="7"/>
        <v>0</v>
      </c>
    </row>
    <row r="118" spans="1:46" x14ac:dyDescent="0.35">
      <c r="A118" s="5"/>
      <c r="B118" s="24" t="s">
        <v>272</v>
      </c>
      <c r="C118" s="6" t="s">
        <v>273</v>
      </c>
      <c r="D118" s="1" t="str">
        <f t="shared" si="4"/>
        <v>Ruby Mathias</v>
      </c>
      <c r="E118" s="1" t="s">
        <v>6</v>
      </c>
      <c r="F118" s="30" t="s">
        <v>17</v>
      </c>
      <c r="G118" s="7">
        <v>11</v>
      </c>
      <c r="H118" s="29" t="str">
        <f t="shared" si="5"/>
        <v>U17</v>
      </c>
      <c r="K118" s="53" t="str">
        <f>TeamDec[[#This Row],[FullName]]</f>
        <v>Ruby Mathias</v>
      </c>
      <c r="L118" s="51" t="str">
        <f>TeamDec[[#This Row],[Club]]</f>
        <v>Ipswich Jaffa</v>
      </c>
      <c r="M118" s="52" t="str">
        <f>TeamDec[[#This Row],[Gender]]</f>
        <v>F</v>
      </c>
      <c r="N11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8" s="53" t="str">
        <f>TeamDec[[#This Row],[FullName]]</f>
        <v>Ruby Mathias</v>
      </c>
      <c r="R118" s="51" t="str">
        <f>TeamDec[[#This Row],[Club]]</f>
        <v>Ipswich Jaffa</v>
      </c>
      <c r="S118" s="52" t="str">
        <f>TeamDec[[#This Row],[Gender]]</f>
        <v>F</v>
      </c>
      <c r="T1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8" s="53" t="str">
        <f>TeamDec[[#This Row],[FullName]]</f>
        <v>Ruby Mathias</v>
      </c>
      <c r="X118" s="51" t="str">
        <f>TeamDec[[#This Row],[Club]]</f>
        <v>Ipswich Jaffa</v>
      </c>
      <c r="Y118" s="52" t="str">
        <f>TeamDec[[#This Row],[Gender]]</f>
        <v>F</v>
      </c>
      <c r="Z1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8" s="53" t="str">
        <f>TeamDec[[#This Row],[FullName]]</f>
        <v>Ruby Mathias</v>
      </c>
      <c r="AD118" s="51" t="str">
        <f>TeamDec[[#This Row],[Club]]</f>
        <v>Ipswich Jaffa</v>
      </c>
      <c r="AE118" s="52" t="str">
        <f>TeamDec[[#This Row],[Gender]]</f>
        <v>F</v>
      </c>
      <c r="AF1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8" s="53" t="str">
        <f>TeamDec[[#This Row],[FullName]]</f>
        <v>Ruby Mathias</v>
      </c>
      <c r="AJ118" s="51" t="str">
        <f>TeamDec[[#This Row],[Club]]</f>
        <v>Ipswich Jaffa</v>
      </c>
      <c r="AK118" s="52" t="str">
        <f>TeamDec[[#This Row],[Gender]]</f>
        <v>F</v>
      </c>
      <c r="AL1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8" s="53" t="str">
        <f>TeamDec[[#This Row],[FullName]]</f>
        <v>Ruby Mathias</v>
      </c>
      <c r="AP118" s="51" t="str">
        <f>TeamDec[[#This Row],[Club]]</f>
        <v>Ipswich Jaffa</v>
      </c>
      <c r="AQ118" s="52" t="str">
        <f>TeamDec[[#This Row],[Gender]]</f>
        <v>F</v>
      </c>
      <c r="AR118" s="51" t="str">
        <f>TeamDec[[#This Row],[AG]]</f>
        <v>U17</v>
      </c>
      <c r="AS118" s="35">
        <f t="shared" si="6"/>
        <v>0</v>
      </c>
      <c r="AT118" s="29">
        <f t="shared" si="7"/>
        <v>0</v>
      </c>
    </row>
    <row r="119" spans="1:46" x14ac:dyDescent="0.35">
      <c r="A119" s="5"/>
      <c r="B119" s="24" t="s">
        <v>274</v>
      </c>
      <c r="C119" s="6" t="s">
        <v>238</v>
      </c>
      <c r="D119" s="1" t="str">
        <f t="shared" si="4"/>
        <v>Noah Raishbrook</v>
      </c>
      <c r="E119" s="1" t="s">
        <v>6</v>
      </c>
      <c r="F119" s="30" t="s">
        <v>16</v>
      </c>
      <c r="G119" s="7">
        <v>11</v>
      </c>
      <c r="H119" s="29" t="str">
        <f t="shared" si="5"/>
        <v>U17</v>
      </c>
      <c r="K119" s="53" t="str">
        <f>TeamDec[[#This Row],[FullName]]</f>
        <v>Noah Raishbrook</v>
      </c>
      <c r="L119" s="51" t="str">
        <f>TeamDec[[#This Row],[Club]]</f>
        <v>Ipswich Jaffa</v>
      </c>
      <c r="M119" s="52" t="str">
        <f>TeamDec[[#This Row],[Gender]]</f>
        <v>M</v>
      </c>
      <c r="N11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9" s="53" t="str">
        <f>TeamDec[[#This Row],[FullName]]</f>
        <v>Noah Raishbrook</v>
      </c>
      <c r="R119" s="51" t="str">
        <f>TeamDec[[#This Row],[Club]]</f>
        <v>Ipswich Jaffa</v>
      </c>
      <c r="S119" s="52" t="str">
        <f>TeamDec[[#This Row],[Gender]]</f>
        <v>M</v>
      </c>
      <c r="T1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9" s="53" t="str">
        <f>TeamDec[[#This Row],[FullName]]</f>
        <v>Noah Raishbrook</v>
      </c>
      <c r="X119" s="51" t="str">
        <f>TeamDec[[#This Row],[Club]]</f>
        <v>Ipswich Jaffa</v>
      </c>
      <c r="Y119" s="52" t="str">
        <f>TeamDec[[#This Row],[Gender]]</f>
        <v>M</v>
      </c>
      <c r="Z1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9" s="53" t="str">
        <f>TeamDec[[#This Row],[FullName]]</f>
        <v>Noah Raishbrook</v>
      </c>
      <c r="AD119" s="51" t="str">
        <f>TeamDec[[#This Row],[Club]]</f>
        <v>Ipswich Jaffa</v>
      </c>
      <c r="AE119" s="52" t="str">
        <f>TeamDec[[#This Row],[Gender]]</f>
        <v>M</v>
      </c>
      <c r="AF1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9" s="53" t="str">
        <f>TeamDec[[#This Row],[FullName]]</f>
        <v>Noah Raishbrook</v>
      </c>
      <c r="AJ119" s="51" t="str">
        <f>TeamDec[[#This Row],[Club]]</f>
        <v>Ipswich Jaffa</v>
      </c>
      <c r="AK119" s="52" t="str">
        <f>TeamDec[[#This Row],[Gender]]</f>
        <v>M</v>
      </c>
      <c r="AL1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9" s="53" t="str">
        <f>TeamDec[[#This Row],[FullName]]</f>
        <v>Noah Raishbrook</v>
      </c>
      <c r="AP119" s="51" t="str">
        <f>TeamDec[[#This Row],[Club]]</f>
        <v>Ipswich Jaffa</v>
      </c>
      <c r="AQ119" s="52" t="str">
        <f>TeamDec[[#This Row],[Gender]]</f>
        <v>M</v>
      </c>
      <c r="AR119" s="51" t="str">
        <f>TeamDec[[#This Row],[AG]]</f>
        <v>U17</v>
      </c>
      <c r="AS119" s="35">
        <f t="shared" si="6"/>
        <v>0</v>
      </c>
      <c r="AT119" s="29">
        <f t="shared" si="7"/>
        <v>0</v>
      </c>
    </row>
    <row r="120" spans="1:46" x14ac:dyDescent="0.35">
      <c r="A120" s="5"/>
      <c r="B120" s="24" t="s">
        <v>252</v>
      </c>
      <c r="C120" s="6" t="s">
        <v>251</v>
      </c>
      <c r="D120" s="1" t="str">
        <f t="shared" si="4"/>
        <v>Joshua Roberts</v>
      </c>
      <c r="E120" s="1" t="s">
        <v>6</v>
      </c>
      <c r="F120" s="30" t="s">
        <v>16</v>
      </c>
      <c r="G120" s="7">
        <v>11</v>
      </c>
      <c r="H120" s="29" t="str">
        <f t="shared" si="5"/>
        <v>U17</v>
      </c>
      <c r="K120" s="53" t="str">
        <f>TeamDec[[#This Row],[FullName]]</f>
        <v>Joshua Roberts</v>
      </c>
      <c r="L120" s="51" t="str">
        <f>TeamDec[[#This Row],[Club]]</f>
        <v>Ipswich Jaffa</v>
      </c>
      <c r="M120" s="52" t="str">
        <f>TeamDec[[#This Row],[Gender]]</f>
        <v>M</v>
      </c>
      <c r="N1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20" s="53" t="str">
        <f>TeamDec[[#This Row],[FullName]]</f>
        <v>Joshua Roberts</v>
      </c>
      <c r="R120" s="51" t="str">
        <f>TeamDec[[#This Row],[Club]]</f>
        <v>Ipswich Jaffa</v>
      </c>
      <c r="S120" s="52" t="str">
        <f>TeamDec[[#This Row],[Gender]]</f>
        <v>M</v>
      </c>
      <c r="T12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0" s="53" t="str">
        <f>TeamDec[[#This Row],[FullName]]</f>
        <v>Joshua Roberts</v>
      </c>
      <c r="X120" s="51" t="str">
        <f>TeamDec[[#This Row],[Club]]</f>
        <v>Ipswich Jaffa</v>
      </c>
      <c r="Y120" s="52" t="str">
        <f>TeamDec[[#This Row],[Gender]]</f>
        <v>M</v>
      </c>
      <c r="Z1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0" s="53" t="str">
        <f>TeamDec[[#This Row],[FullName]]</f>
        <v>Joshua Roberts</v>
      </c>
      <c r="AD120" s="51" t="str">
        <f>TeamDec[[#This Row],[Club]]</f>
        <v>Ipswich Jaffa</v>
      </c>
      <c r="AE120" s="52" t="str">
        <f>TeamDec[[#This Row],[Gender]]</f>
        <v>M</v>
      </c>
      <c r="AF1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0" s="53" t="str">
        <f>TeamDec[[#This Row],[FullName]]</f>
        <v>Joshua Roberts</v>
      </c>
      <c r="AJ120" s="51" t="str">
        <f>TeamDec[[#This Row],[Club]]</f>
        <v>Ipswich Jaffa</v>
      </c>
      <c r="AK120" s="52" t="str">
        <f>TeamDec[[#This Row],[Gender]]</f>
        <v>M</v>
      </c>
      <c r="AL1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0" s="53" t="str">
        <f>TeamDec[[#This Row],[FullName]]</f>
        <v>Joshua Roberts</v>
      </c>
      <c r="AP120" s="51" t="str">
        <f>TeamDec[[#This Row],[Club]]</f>
        <v>Ipswich Jaffa</v>
      </c>
      <c r="AQ120" s="52" t="str">
        <f>TeamDec[[#This Row],[Gender]]</f>
        <v>M</v>
      </c>
      <c r="AR120" s="51" t="str">
        <f>TeamDec[[#This Row],[AG]]</f>
        <v>U17</v>
      </c>
      <c r="AS120" s="35">
        <f t="shared" si="6"/>
        <v>0</v>
      </c>
      <c r="AT120" s="29">
        <f t="shared" si="7"/>
        <v>0</v>
      </c>
    </row>
    <row r="121" spans="1:46" x14ac:dyDescent="0.35">
      <c r="A121" s="5"/>
      <c r="B121" s="24" t="s">
        <v>171</v>
      </c>
      <c r="C121" s="6" t="s">
        <v>275</v>
      </c>
      <c r="D121" s="1" t="str">
        <f t="shared" si="4"/>
        <v>Callum Thorn</v>
      </c>
      <c r="E121" s="1" t="s">
        <v>6</v>
      </c>
      <c r="F121" s="30" t="s">
        <v>16</v>
      </c>
      <c r="G121" s="7">
        <v>11</v>
      </c>
      <c r="H121" s="29" t="str">
        <f t="shared" si="5"/>
        <v>U17</v>
      </c>
      <c r="K121" s="53" t="str">
        <f>TeamDec[[#This Row],[FullName]]</f>
        <v>Callum Thorn</v>
      </c>
      <c r="L121" s="51" t="str">
        <f>TeamDec[[#This Row],[Club]]</f>
        <v>Ipswich Jaffa</v>
      </c>
      <c r="M121" s="52" t="str">
        <f>TeamDec[[#This Row],[Gender]]</f>
        <v>M</v>
      </c>
      <c r="N1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21" s="53" t="str">
        <f>TeamDec[[#This Row],[FullName]]</f>
        <v>Callum Thorn</v>
      </c>
      <c r="R121" s="51" t="str">
        <f>TeamDec[[#This Row],[Club]]</f>
        <v>Ipswich Jaffa</v>
      </c>
      <c r="S121" s="52" t="str">
        <f>TeamDec[[#This Row],[Gender]]</f>
        <v>M</v>
      </c>
      <c r="T1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1" s="53" t="str">
        <f>TeamDec[[#This Row],[FullName]]</f>
        <v>Callum Thorn</v>
      </c>
      <c r="X121" s="51" t="str">
        <f>TeamDec[[#This Row],[Club]]</f>
        <v>Ipswich Jaffa</v>
      </c>
      <c r="Y121" s="52" t="str">
        <f>TeamDec[[#This Row],[Gender]]</f>
        <v>M</v>
      </c>
      <c r="Z1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1" s="53" t="str">
        <f>TeamDec[[#This Row],[FullName]]</f>
        <v>Callum Thorn</v>
      </c>
      <c r="AD121" s="51" t="str">
        <f>TeamDec[[#This Row],[Club]]</f>
        <v>Ipswich Jaffa</v>
      </c>
      <c r="AE121" s="52" t="str">
        <f>TeamDec[[#This Row],[Gender]]</f>
        <v>M</v>
      </c>
      <c r="AF1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1" s="53" t="str">
        <f>TeamDec[[#This Row],[FullName]]</f>
        <v>Callum Thorn</v>
      </c>
      <c r="AJ121" s="51" t="str">
        <f>TeamDec[[#This Row],[Club]]</f>
        <v>Ipswich Jaffa</v>
      </c>
      <c r="AK121" s="52" t="str">
        <f>TeamDec[[#This Row],[Gender]]</f>
        <v>M</v>
      </c>
      <c r="AL1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1" s="53" t="str">
        <f>TeamDec[[#This Row],[FullName]]</f>
        <v>Callum Thorn</v>
      </c>
      <c r="AP121" s="51" t="str">
        <f>TeamDec[[#This Row],[Club]]</f>
        <v>Ipswich Jaffa</v>
      </c>
      <c r="AQ121" s="52" t="str">
        <f>TeamDec[[#This Row],[Gender]]</f>
        <v>M</v>
      </c>
      <c r="AR121" s="51" t="str">
        <f>TeamDec[[#This Row],[AG]]</f>
        <v>U17</v>
      </c>
      <c r="AS121" s="35">
        <f t="shared" si="6"/>
        <v>0</v>
      </c>
      <c r="AT121" s="29">
        <f t="shared" si="7"/>
        <v>0</v>
      </c>
    </row>
    <row r="122" spans="1:46" x14ac:dyDescent="0.35">
      <c r="A122" s="5"/>
      <c r="B122" s="24" t="s">
        <v>276</v>
      </c>
      <c r="C122" s="6" t="s">
        <v>277</v>
      </c>
      <c r="D122" s="1" t="str">
        <f t="shared" si="4"/>
        <v>Connor Peck</v>
      </c>
      <c r="E122" s="1" t="s">
        <v>6</v>
      </c>
      <c r="F122" s="30" t="s">
        <v>16</v>
      </c>
      <c r="G122" s="7">
        <v>12</v>
      </c>
      <c r="H122" s="29" t="str">
        <f t="shared" si="5"/>
        <v>U17</v>
      </c>
      <c r="K122" s="53" t="str">
        <f>TeamDec[[#This Row],[FullName]]</f>
        <v>Connor Peck</v>
      </c>
      <c r="L122" s="51" t="str">
        <f>TeamDec[[#This Row],[Club]]</f>
        <v>Ipswich Jaffa</v>
      </c>
      <c r="M122" s="52" t="str">
        <f>TeamDec[[#This Row],[Gender]]</f>
        <v>M</v>
      </c>
      <c r="N1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22" s="53" t="str">
        <f>TeamDec[[#This Row],[FullName]]</f>
        <v>Connor Peck</v>
      </c>
      <c r="R122" s="51" t="str">
        <f>TeamDec[[#This Row],[Club]]</f>
        <v>Ipswich Jaffa</v>
      </c>
      <c r="S122" s="52" t="str">
        <f>TeamDec[[#This Row],[Gender]]</f>
        <v>M</v>
      </c>
      <c r="T12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2" s="53" t="str">
        <f>TeamDec[[#This Row],[FullName]]</f>
        <v>Connor Peck</v>
      </c>
      <c r="X122" s="51" t="str">
        <f>TeamDec[[#This Row],[Club]]</f>
        <v>Ipswich Jaffa</v>
      </c>
      <c r="Y122" s="52" t="str">
        <f>TeamDec[[#This Row],[Gender]]</f>
        <v>M</v>
      </c>
      <c r="Z1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2" s="53" t="str">
        <f>TeamDec[[#This Row],[FullName]]</f>
        <v>Connor Peck</v>
      </c>
      <c r="AD122" s="51" t="str">
        <f>TeamDec[[#This Row],[Club]]</f>
        <v>Ipswich Jaffa</v>
      </c>
      <c r="AE122" s="52" t="str">
        <f>TeamDec[[#This Row],[Gender]]</f>
        <v>M</v>
      </c>
      <c r="AF1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2" s="53" t="str">
        <f>TeamDec[[#This Row],[FullName]]</f>
        <v>Connor Peck</v>
      </c>
      <c r="AJ122" s="51" t="str">
        <f>TeamDec[[#This Row],[Club]]</f>
        <v>Ipswich Jaffa</v>
      </c>
      <c r="AK122" s="52" t="str">
        <f>TeamDec[[#This Row],[Gender]]</f>
        <v>M</v>
      </c>
      <c r="AL1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2" s="53" t="str">
        <f>TeamDec[[#This Row],[FullName]]</f>
        <v>Connor Peck</v>
      </c>
      <c r="AP122" s="51" t="str">
        <f>TeamDec[[#This Row],[Club]]</f>
        <v>Ipswich Jaffa</v>
      </c>
      <c r="AQ122" s="52" t="str">
        <f>TeamDec[[#This Row],[Gender]]</f>
        <v>M</v>
      </c>
      <c r="AR122" s="51" t="str">
        <f>TeamDec[[#This Row],[AG]]</f>
        <v>U17</v>
      </c>
      <c r="AS122" s="35">
        <f t="shared" si="6"/>
        <v>0</v>
      </c>
      <c r="AT122" s="29">
        <f t="shared" si="7"/>
        <v>0</v>
      </c>
    </row>
    <row r="123" spans="1:46" x14ac:dyDescent="0.35">
      <c r="A123" s="5"/>
      <c r="B123" s="24" t="s">
        <v>278</v>
      </c>
      <c r="C123" s="6" t="s">
        <v>277</v>
      </c>
      <c r="D123" s="1" t="str">
        <f t="shared" si="4"/>
        <v>Matthew Peck</v>
      </c>
      <c r="E123" s="1" t="s">
        <v>6</v>
      </c>
      <c r="F123" s="30" t="s">
        <v>16</v>
      </c>
      <c r="G123" s="7">
        <v>12</v>
      </c>
      <c r="H123" s="29" t="str">
        <f t="shared" si="5"/>
        <v>U17</v>
      </c>
      <c r="K123" s="53" t="str">
        <f>TeamDec[[#This Row],[FullName]]</f>
        <v>Matthew Peck</v>
      </c>
      <c r="L123" s="51" t="str">
        <f>TeamDec[[#This Row],[Club]]</f>
        <v>Ipswich Jaffa</v>
      </c>
      <c r="M123" s="52" t="str">
        <f>TeamDec[[#This Row],[Gender]]</f>
        <v>M</v>
      </c>
      <c r="N123" s="35">
        <f>IF(TeamDec[[#This Row],[Gender]]="M",
    IFERROR(VLOOKUP(TeamDec[[#This Row],[FullName]], tblRace1B[[Name]:[Posn]], 2, FALSE), ""),
    IFERROR(VLOOKUP(TeamDec[[#This Row],[FullName]], tblRace1G[[Name]:[Posn]], 2, FALSE), ""))</f>
        <v>4</v>
      </c>
      <c r="O123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23" s="53" t="str">
        <f>TeamDec[[#This Row],[FullName]]</f>
        <v>Matthew Peck</v>
      </c>
      <c r="R123" s="51" t="str">
        <f>TeamDec[[#This Row],[Club]]</f>
        <v>Ipswich Jaffa</v>
      </c>
      <c r="S123" s="52" t="str">
        <f>TeamDec[[#This Row],[Gender]]</f>
        <v>M</v>
      </c>
      <c r="T123" s="35">
        <f>IF(TeamDec[[#This Row],[Gender]]="M",
    IFERROR(VLOOKUP(TeamDec[[#This Row],[FullName]], tblRace2B[[Name]:[Posn]], 2, FALSE), ""),
    IFERROR(VLOOKUP(TeamDec[[#This Row],[FullName]], tblRace2G[[Name]:[Posn]], 2, FALSE), ""))</f>
        <v>19</v>
      </c>
      <c r="U123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123" s="53" t="str">
        <f>TeamDec[[#This Row],[FullName]]</f>
        <v>Matthew Peck</v>
      </c>
      <c r="X123" s="51" t="str">
        <f>TeamDec[[#This Row],[Club]]</f>
        <v>Ipswich Jaffa</v>
      </c>
      <c r="Y123" s="52" t="str">
        <f>TeamDec[[#This Row],[Gender]]</f>
        <v>M</v>
      </c>
      <c r="Z123" s="35">
        <f>IF(TeamDec[[#This Row],[Gender]]="M",
    IFERROR(VLOOKUP(TeamDec[[#This Row],[FullName]], tblRace3B[[Name]:[Posn]], 2, FALSE), ""),
    IFERROR(VLOOKUP(TeamDec[[#This Row],[FullName]], tblRace3G[[Name]:[Posn]], 2, FALSE), ""))</f>
        <v>3</v>
      </c>
      <c r="AA123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123" s="53" t="str">
        <f>TeamDec[[#This Row],[FullName]]</f>
        <v>Matthew Peck</v>
      </c>
      <c r="AD123" s="51" t="str">
        <f>TeamDec[[#This Row],[Club]]</f>
        <v>Ipswich Jaffa</v>
      </c>
      <c r="AE123" s="52" t="str">
        <f>TeamDec[[#This Row],[Gender]]</f>
        <v>M</v>
      </c>
      <c r="AF123" s="35">
        <f>IF(TeamDec[[#This Row],[Gender]]="M",
    IFERROR(VLOOKUP(TeamDec[[#This Row],[FullName]], tblRace4B[[Name]:[Posn]], 2, FALSE), ""),
    IFERROR(VLOOKUP(TeamDec[[#This Row],[FullName]], tblRace4G[[Name]:[Posn]], 2, FALSE), ""))</f>
        <v>10</v>
      </c>
      <c r="AG123" s="29">
        <f>IF(TeamDec[[#This Row],[Gender]]="M",
    IFERROR(VLOOKUP(TeamDec[[#This Row],[FullName]], tblRace4B[[Name]:[Points]], 5, FALSE), ""),
    IFERROR(VLOOKUP(TeamDec[[#This Row],[FullName]], tblRace4G[[Name]:[Points]], 5, FALSE), ""))</f>
        <v>3</v>
      </c>
      <c r="AI123" s="53" t="str">
        <f>TeamDec[[#This Row],[FullName]]</f>
        <v>Matthew Peck</v>
      </c>
      <c r="AJ123" s="51" t="str">
        <f>TeamDec[[#This Row],[Club]]</f>
        <v>Ipswich Jaffa</v>
      </c>
      <c r="AK123" s="52" t="str">
        <f>TeamDec[[#This Row],[Gender]]</f>
        <v>M</v>
      </c>
      <c r="AL1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3" s="53" t="str">
        <f>TeamDec[[#This Row],[FullName]]</f>
        <v>Matthew Peck</v>
      </c>
      <c r="AP123" s="51" t="str">
        <f>TeamDec[[#This Row],[Club]]</f>
        <v>Ipswich Jaffa</v>
      </c>
      <c r="AQ123" s="52" t="str">
        <f>TeamDec[[#This Row],[Gender]]</f>
        <v>M</v>
      </c>
      <c r="AR123" s="51" t="str">
        <f>TeamDec[[#This Row],[AG]]</f>
        <v>U17</v>
      </c>
      <c r="AS123" s="35">
        <f t="shared" si="6"/>
        <v>4</v>
      </c>
      <c r="AT123" s="29">
        <f t="shared" si="7"/>
        <v>12</v>
      </c>
    </row>
    <row r="124" spans="1:46" x14ac:dyDescent="0.35">
      <c r="A124" s="5"/>
      <c r="B124" s="24" t="s">
        <v>375</v>
      </c>
      <c r="C124" s="6" t="s">
        <v>738</v>
      </c>
      <c r="D124" s="1" t="str">
        <f t="shared" si="4"/>
        <v>Eli Bowman</v>
      </c>
      <c r="E124" s="1" t="s">
        <v>6</v>
      </c>
      <c r="F124" s="30" t="s">
        <v>16</v>
      </c>
      <c r="G124" s="7">
        <v>8</v>
      </c>
      <c r="H124" s="29" t="str">
        <f t="shared" si="5"/>
        <v>U13</v>
      </c>
      <c r="K124" s="53" t="str">
        <f>TeamDec[[#This Row],[FullName]]</f>
        <v>Eli Bowman</v>
      </c>
      <c r="L124" s="51" t="str">
        <f>TeamDec[[#This Row],[Club]]</f>
        <v>Ipswich Jaffa</v>
      </c>
      <c r="M124" s="52" t="str">
        <f>TeamDec[[#This Row],[Gender]]</f>
        <v>M</v>
      </c>
      <c r="N124" s="35">
        <f>IF(TeamDec[[#This Row],[Gender]]="M",
    IFERROR(VLOOKUP(TeamDec[[#This Row],[FullName]], tblRace1B[[Name]:[Posn]], 2, FALSE), ""),
    IFERROR(VLOOKUP(TeamDec[[#This Row],[FullName]], tblRace1G[[Name]:[Posn]], 2, FALSE), ""))</f>
        <v>6</v>
      </c>
      <c r="O124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124" s="53" t="str">
        <f>TeamDec[[#This Row],[FullName]]</f>
        <v>Eli Bowman</v>
      </c>
      <c r="R124" s="51" t="str">
        <f>TeamDec[[#This Row],[Club]]</f>
        <v>Ipswich Jaffa</v>
      </c>
      <c r="S124" s="52" t="str">
        <f>TeamDec[[#This Row],[Gender]]</f>
        <v>M</v>
      </c>
      <c r="T12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4" s="53" t="str">
        <f>TeamDec[[#This Row],[FullName]]</f>
        <v>Eli Bowman</v>
      </c>
      <c r="X124" s="51" t="str">
        <f>TeamDec[[#This Row],[Club]]</f>
        <v>Ipswich Jaffa</v>
      </c>
      <c r="Y124" s="52" t="str">
        <f>TeamDec[[#This Row],[Gender]]</f>
        <v>M</v>
      </c>
      <c r="Z124" s="35">
        <f>IF(TeamDec[[#This Row],[Gender]]="M",
    IFERROR(VLOOKUP(TeamDec[[#This Row],[FullName]], tblRace3B[[Name]:[Posn]], 2, FALSE), ""),
    IFERROR(VLOOKUP(TeamDec[[#This Row],[FullName]], tblRace3G[[Name]:[Posn]], 2, FALSE), ""))</f>
        <v>8</v>
      </c>
      <c r="AA124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124" s="53" t="str">
        <f>TeamDec[[#This Row],[FullName]]</f>
        <v>Eli Bowman</v>
      </c>
      <c r="AD124" s="51" t="str">
        <f>TeamDec[[#This Row],[Club]]</f>
        <v>Ipswich Jaffa</v>
      </c>
      <c r="AE124" s="52" t="str">
        <f>TeamDec[[#This Row],[Gender]]</f>
        <v>M</v>
      </c>
      <c r="AF124" s="35">
        <f>IF(TeamDec[[#This Row],[Gender]]="M",
    IFERROR(VLOOKUP(TeamDec[[#This Row],[FullName]], tblRace4B[[Name]:[Posn]], 2, FALSE), ""),
    IFERROR(VLOOKUP(TeamDec[[#This Row],[FullName]], tblRace4G[[Name]:[Posn]], 2, FALSE), ""))</f>
        <v>5</v>
      </c>
      <c r="AG124" s="29">
        <f>IF(TeamDec[[#This Row],[Gender]]="M",
    IFERROR(VLOOKUP(TeamDec[[#This Row],[FullName]], tblRace4B[[Name]:[Points]], 5, FALSE), ""),
    IFERROR(VLOOKUP(TeamDec[[#This Row],[FullName]], tblRace4G[[Name]:[Points]], 5, FALSE), ""))</f>
        <v>2</v>
      </c>
      <c r="AI124" s="53" t="str">
        <f>TeamDec[[#This Row],[FullName]]</f>
        <v>Eli Bowman</v>
      </c>
      <c r="AJ124" s="51" t="str">
        <f>TeamDec[[#This Row],[Club]]</f>
        <v>Ipswich Jaffa</v>
      </c>
      <c r="AK124" s="52" t="str">
        <f>TeamDec[[#This Row],[Gender]]</f>
        <v>M</v>
      </c>
      <c r="AL1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4" s="53" t="str">
        <f>TeamDec[[#This Row],[FullName]]</f>
        <v>Eli Bowman</v>
      </c>
      <c r="AP124" s="51" t="str">
        <f>TeamDec[[#This Row],[Club]]</f>
        <v>Ipswich Jaffa</v>
      </c>
      <c r="AQ124" s="52" t="str">
        <f>TeamDec[[#This Row],[Gender]]</f>
        <v>M</v>
      </c>
      <c r="AR124" s="51" t="str">
        <f>TeamDec[[#This Row],[AG]]</f>
        <v>U13</v>
      </c>
      <c r="AS124" s="35">
        <f t="shared" si="6"/>
        <v>3</v>
      </c>
      <c r="AT124" s="29">
        <f t="shared" si="7"/>
        <v>5</v>
      </c>
    </row>
    <row r="125" spans="1:46" x14ac:dyDescent="0.35">
      <c r="A125" s="5"/>
      <c r="B125" s="24" t="s">
        <v>739</v>
      </c>
      <c r="C125" s="6" t="s">
        <v>738</v>
      </c>
      <c r="D125" s="1" t="str">
        <f t="shared" si="4"/>
        <v>Seth Bowman</v>
      </c>
      <c r="E125" s="1" t="s">
        <v>6</v>
      </c>
      <c r="F125" s="30" t="s">
        <v>16</v>
      </c>
      <c r="G125" s="7">
        <v>8</v>
      </c>
      <c r="H125" s="29" t="str">
        <f t="shared" si="5"/>
        <v>U13</v>
      </c>
      <c r="K125" s="53" t="str">
        <f>TeamDec[[#This Row],[FullName]]</f>
        <v>Seth Bowman</v>
      </c>
      <c r="L125" s="51" t="str">
        <f>TeamDec[[#This Row],[Club]]</f>
        <v>Ipswich Jaffa</v>
      </c>
      <c r="M125" s="52" t="str">
        <f>TeamDec[[#This Row],[Gender]]</f>
        <v>M</v>
      </c>
      <c r="N125" s="35">
        <f>IF(TeamDec[[#This Row],[Gender]]="M",
    IFERROR(VLOOKUP(TeamDec[[#This Row],[FullName]], tblRace1B[[Name]:[Posn]], 2, FALSE), ""),
    IFERROR(VLOOKUP(TeamDec[[#This Row],[FullName]], tblRace1G[[Name]:[Posn]], 2, FALSE), ""))</f>
        <v>2</v>
      </c>
      <c r="O125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25" s="53" t="str">
        <f>TeamDec[[#This Row],[FullName]]</f>
        <v>Seth Bowman</v>
      </c>
      <c r="R125" s="51" t="str">
        <f>TeamDec[[#This Row],[Club]]</f>
        <v>Ipswich Jaffa</v>
      </c>
      <c r="S125" s="52" t="str">
        <f>TeamDec[[#This Row],[Gender]]</f>
        <v>M</v>
      </c>
      <c r="T1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5" s="53" t="str">
        <f>TeamDec[[#This Row],[FullName]]</f>
        <v>Seth Bowman</v>
      </c>
      <c r="X125" s="51" t="str">
        <f>TeamDec[[#This Row],[Club]]</f>
        <v>Ipswich Jaffa</v>
      </c>
      <c r="Y125" s="52" t="str">
        <f>TeamDec[[#This Row],[Gender]]</f>
        <v>M</v>
      </c>
      <c r="Z125" s="35">
        <f>IF(TeamDec[[#This Row],[Gender]]="M",
    IFERROR(VLOOKUP(TeamDec[[#This Row],[FullName]], tblRace3B[[Name]:[Posn]], 2, FALSE), ""),
    IFERROR(VLOOKUP(TeamDec[[#This Row],[FullName]], tblRace3G[[Name]:[Posn]], 2, FALSE), ""))</f>
        <v>9</v>
      </c>
      <c r="AA125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125" s="53" t="str">
        <f>TeamDec[[#This Row],[FullName]]</f>
        <v>Seth Bowman</v>
      </c>
      <c r="AD125" s="51" t="str">
        <f>TeamDec[[#This Row],[Club]]</f>
        <v>Ipswich Jaffa</v>
      </c>
      <c r="AE125" s="52" t="str">
        <f>TeamDec[[#This Row],[Gender]]</f>
        <v>M</v>
      </c>
      <c r="AF125" s="35">
        <f>IF(TeamDec[[#This Row],[Gender]]="M",
    IFERROR(VLOOKUP(TeamDec[[#This Row],[FullName]], tblRace4B[[Name]:[Posn]], 2, FALSE), ""),
    IFERROR(VLOOKUP(TeamDec[[#This Row],[FullName]], tblRace4G[[Name]:[Posn]], 2, FALSE), ""))</f>
        <v>4</v>
      </c>
      <c r="AG125" s="29">
        <f>IF(TeamDec[[#This Row],[Gender]]="M",
    IFERROR(VLOOKUP(TeamDec[[#This Row],[FullName]], tblRace4B[[Name]:[Points]], 5, FALSE), ""),
    IFERROR(VLOOKUP(TeamDec[[#This Row],[FullName]], tblRace4G[[Name]:[Points]], 5, FALSE), ""))</f>
        <v>1</v>
      </c>
      <c r="AI125" s="53" t="str">
        <f>TeamDec[[#This Row],[FullName]]</f>
        <v>Seth Bowman</v>
      </c>
      <c r="AJ125" s="51" t="str">
        <f>TeamDec[[#This Row],[Club]]</f>
        <v>Ipswich Jaffa</v>
      </c>
      <c r="AK125" s="52" t="str">
        <f>TeamDec[[#This Row],[Gender]]</f>
        <v>M</v>
      </c>
      <c r="AL1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5" s="53" t="str">
        <f>TeamDec[[#This Row],[FullName]]</f>
        <v>Seth Bowman</v>
      </c>
      <c r="AP125" s="51" t="str">
        <f>TeamDec[[#This Row],[Club]]</f>
        <v>Ipswich Jaffa</v>
      </c>
      <c r="AQ125" s="52" t="str">
        <f>TeamDec[[#This Row],[Gender]]</f>
        <v>M</v>
      </c>
      <c r="AR125" s="51" t="str">
        <f>TeamDec[[#This Row],[AG]]</f>
        <v>U13</v>
      </c>
      <c r="AS125" s="35">
        <f t="shared" si="6"/>
        <v>3</v>
      </c>
      <c r="AT125" s="29">
        <f t="shared" si="7"/>
        <v>4</v>
      </c>
    </row>
    <row r="126" spans="1:46" x14ac:dyDescent="0.35">
      <c r="A126" s="5"/>
      <c r="B126" s="24" t="s">
        <v>740</v>
      </c>
      <c r="C126" s="6" t="s">
        <v>741</v>
      </c>
      <c r="D126" s="1" t="str">
        <f t="shared" si="4"/>
        <v>Nate Steele</v>
      </c>
      <c r="E126" s="1" t="s">
        <v>6</v>
      </c>
      <c r="F126" s="30" t="s">
        <v>16</v>
      </c>
      <c r="G126" s="7">
        <v>8</v>
      </c>
      <c r="H126" s="29" t="str">
        <f t="shared" si="5"/>
        <v>U13</v>
      </c>
      <c r="K126" s="53" t="str">
        <f>TeamDec[[#This Row],[FullName]]</f>
        <v>Nate Steele</v>
      </c>
      <c r="L126" s="51" t="str">
        <f>TeamDec[[#This Row],[Club]]</f>
        <v>Ipswich Jaffa</v>
      </c>
      <c r="M126" s="52" t="str">
        <f>TeamDec[[#This Row],[Gender]]</f>
        <v>M</v>
      </c>
      <c r="N126" s="35">
        <f>IF(TeamDec[[#This Row],[Gender]]="M",
    IFERROR(VLOOKUP(TeamDec[[#This Row],[FullName]], tblRace1B[[Name]:[Posn]], 2, FALSE), ""),
    IFERROR(VLOOKUP(TeamDec[[#This Row],[FullName]], tblRace1G[[Name]:[Posn]], 2, FALSE), ""))</f>
        <v>42</v>
      </c>
      <c r="O126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126" s="53" t="str">
        <f>TeamDec[[#This Row],[FullName]]</f>
        <v>Nate Steele</v>
      </c>
      <c r="R126" s="51" t="str">
        <f>TeamDec[[#This Row],[Club]]</f>
        <v>Ipswich Jaffa</v>
      </c>
      <c r="S126" s="52" t="str">
        <f>TeamDec[[#This Row],[Gender]]</f>
        <v>M</v>
      </c>
      <c r="T12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6" s="53" t="str">
        <f>TeamDec[[#This Row],[FullName]]</f>
        <v>Nate Steele</v>
      </c>
      <c r="X126" s="51" t="str">
        <f>TeamDec[[#This Row],[Club]]</f>
        <v>Ipswich Jaffa</v>
      </c>
      <c r="Y126" s="52" t="str">
        <f>TeamDec[[#This Row],[Gender]]</f>
        <v>M</v>
      </c>
      <c r="Z1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6" s="53" t="str">
        <f>TeamDec[[#This Row],[FullName]]</f>
        <v>Nate Steele</v>
      </c>
      <c r="AD126" s="51" t="str">
        <f>TeamDec[[#This Row],[Club]]</f>
        <v>Ipswich Jaffa</v>
      </c>
      <c r="AE126" s="52" t="str">
        <f>TeamDec[[#This Row],[Gender]]</f>
        <v>M</v>
      </c>
      <c r="AF126" s="35">
        <f>IF(TeamDec[[#This Row],[Gender]]="M",
    IFERROR(VLOOKUP(TeamDec[[#This Row],[FullName]], tblRace4B[[Name]:[Posn]], 2, FALSE), ""),
    IFERROR(VLOOKUP(TeamDec[[#This Row],[FullName]], tblRace4G[[Name]:[Posn]], 2, FALSE), ""))</f>
        <v>31</v>
      </c>
      <c r="AG126" s="29">
        <f>IF(TeamDec[[#This Row],[Gender]]="M",
    IFERROR(VLOOKUP(TeamDec[[#This Row],[FullName]], tblRace4B[[Name]:[Points]], 5, FALSE), ""),
    IFERROR(VLOOKUP(TeamDec[[#This Row],[FullName]], tblRace4G[[Name]:[Points]], 5, FALSE), ""))</f>
        <v>11</v>
      </c>
      <c r="AI126" s="53" t="str">
        <f>TeamDec[[#This Row],[FullName]]</f>
        <v>Nate Steele</v>
      </c>
      <c r="AJ126" s="51" t="str">
        <f>TeamDec[[#This Row],[Club]]</f>
        <v>Ipswich Jaffa</v>
      </c>
      <c r="AK126" s="52" t="str">
        <f>TeamDec[[#This Row],[Gender]]</f>
        <v>M</v>
      </c>
      <c r="AL1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6" s="53" t="str">
        <f>TeamDec[[#This Row],[FullName]]</f>
        <v>Nate Steele</v>
      </c>
      <c r="AP126" s="51" t="str">
        <f>TeamDec[[#This Row],[Club]]</f>
        <v>Ipswich Jaffa</v>
      </c>
      <c r="AQ126" s="52" t="str">
        <f>TeamDec[[#This Row],[Gender]]</f>
        <v>M</v>
      </c>
      <c r="AR126" s="51" t="str">
        <f>TeamDec[[#This Row],[AG]]</f>
        <v>U13</v>
      </c>
      <c r="AS126" s="35">
        <f t="shared" si="6"/>
        <v>2</v>
      </c>
      <c r="AT126" s="29">
        <f t="shared" si="7"/>
        <v>27</v>
      </c>
    </row>
    <row r="127" spans="1:46" x14ac:dyDescent="0.35">
      <c r="A127" s="5"/>
      <c r="B127" s="24" t="s">
        <v>742</v>
      </c>
      <c r="C127" s="6" t="s">
        <v>743</v>
      </c>
      <c r="D127" s="1" t="str">
        <f t="shared" si="4"/>
        <v>Josiah Chester</v>
      </c>
      <c r="E127" s="1" t="s">
        <v>6</v>
      </c>
      <c r="F127" s="30" t="s">
        <v>16</v>
      </c>
      <c r="G127" s="7">
        <v>7</v>
      </c>
      <c r="H127" s="29" t="str">
        <f t="shared" si="5"/>
        <v>U13</v>
      </c>
      <c r="K127" s="53" t="str">
        <f>TeamDec[[#This Row],[FullName]]</f>
        <v>Josiah Chester</v>
      </c>
      <c r="L127" s="51" t="str">
        <f>TeamDec[[#This Row],[Club]]</f>
        <v>Ipswich Jaffa</v>
      </c>
      <c r="M127" s="52" t="str">
        <f>TeamDec[[#This Row],[Gender]]</f>
        <v>M</v>
      </c>
      <c r="N127" s="35">
        <f>IF(TeamDec[[#This Row],[Gender]]="M",
    IFERROR(VLOOKUP(TeamDec[[#This Row],[FullName]], tblRace1B[[Name]:[Posn]], 2, FALSE), ""),
    IFERROR(VLOOKUP(TeamDec[[#This Row],[FullName]], tblRace1G[[Name]:[Posn]], 2, FALSE), ""))</f>
        <v>38</v>
      </c>
      <c r="O127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127" s="53" t="str">
        <f>TeamDec[[#This Row],[FullName]]</f>
        <v>Josiah Chester</v>
      </c>
      <c r="R127" s="51" t="str">
        <f>TeamDec[[#This Row],[Club]]</f>
        <v>Ipswich Jaffa</v>
      </c>
      <c r="S127" s="52" t="str">
        <f>TeamDec[[#This Row],[Gender]]</f>
        <v>M</v>
      </c>
      <c r="T1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7" s="53" t="str">
        <f>TeamDec[[#This Row],[FullName]]</f>
        <v>Josiah Chester</v>
      </c>
      <c r="X127" s="51" t="str">
        <f>TeamDec[[#This Row],[Club]]</f>
        <v>Ipswich Jaffa</v>
      </c>
      <c r="Y127" s="52" t="str">
        <f>TeamDec[[#This Row],[Gender]]</f>
        <v>M</v>
      </c>
      <c r="Z1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7" s="53" t="str">
        <f>TeamDec[[#This Row],[FullName]]</f>
        <v>Josiah Chester</v>
      </c>
      <c r="AD127" s="51" t="str">
        <f>TeamDec[[#This Row],[Club]]</f>
        <v>Ipswich Jaffa</v>
      </c>
      <c r="AE127" s="52" t="str">
        <f>TeamDec[[#This Row],[Gender]]</f>
        <v>M</v>
      </c>
      <c r="AF1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7" s="53" t="str">
        <f>TeamDec[[#This Row],[FullName]]</f>
        <v>Josiah Chester</v>
      </c>
      <c r="AJ127" s="51" t="str">
        <f>TeamDec[[#This Row],[Club]]</f>
        <v>Ipswich Jaffa</v>
      </c>
      <c r="AK127" s="52" t="str">
        <f>TeamDec[[#This Row],[Gender]]</f>
        <v>M</v>
      </c>
      <c r="AL1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7" s="53" t="str">
        <f>TeamDec[[#This Row],[FullName]]</f>
        <v>Josiah Chester</v>
      </c>
      <c r="AP127" s="51" t="str">
        <f>TeamDec[[#This Row],[Club]]</f>
        <v>Ipswich Jaffa</v>
      </c>
      <c r="AQ127" s="52" t="str">
        <f>TeamDec[[#This Row],[Gender]]</f>
        <v>M</v>
      </c>
      <c r="AR127" s="51" t="str">
        <f>TeamDec[[#This Row],[AG]]</f>
        <v>U13</v>
      </c>
      <c r="AS127" s="35">
        <f t="shared" si="6"/>
        <v>1</v>
      </c>
      <c r="AT127" s="29">
        <f t="shared" si="7"/>
        <v>14</v>
      </c>
    </row>
    <row r="128" spans="1:46" x14ac:dyDescent="0.35">
      <c r="A128" s="5"/>
      <c r="B128" s="24" t="s">
        <v>561</v>
      </c>
      <c r="C128" s="6" t="s">
        <v>743</v>
      </c>
      <c r="D128" s="1" t="str">
        <f t="shared" si="4"/>
        <v>Henry Chester</v>
      </c>
      <c r="E128" s="1" t="s">
        <v>6</v>
      </c>
      <c r="F128" s="30" t="s">
        <v>16</v>
      </c>
      <c r="G128" s="7">
        <v>5</v>
      </c>
      <c r="H128" s="29" t="str">
        <f t="shared" si="5"/>
        <v>U11</v>
      </c>
      <c r="K128" s="53" t="str">
        <f>TeamDec[[#This Row],[FullName]]</f>
        <v>Henry Chester</v>
      </c>
      <c r="L128" s="51" t="str">
        <f>TeamDec[[#This Row],[Club]]</f>
        <v>Ipswich Jaffa</v>
      </c>
      <c r="M128" s="52" t="str">
        <f>TeamDec[[#This Row],[Gender]]</f>
        <v>M</v>
      </c>
      <c r="N128" s="35">
        <f>IF(TeamDec[[#This Row],[Gender]]="M",
    IFERROR(VLOOKUP(TeamDec[[#This Row],[FullName]], tblRace1B[[Name]:[Posn]], 2, FALSE), ""),
    IFERROR(VLOOKUP(TeamDec[[#This Row],[FullName]], tblRace1G[[Name]:[Posn]], 2, FALSE), ""))</f>
        <v>35</v>
      </c>
      <c r="O128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128" s="53" t="str">
        <f>TeamDec[[#This Row],[FullName]]</f>
        <v>Henry Chester</v>
      </c>
      <c r="R128" s="51" t="str">
        <f>TeamDec[[#This Row],[Club]]</f>
        <v>Ipswich Jaffa</v>
      </c>
      <c r="S128" s="52" t="str">
        <f>TeamDec[[#This Row],[Gender]]</f>
        <v>M</v>
      </c>
      <c r="T1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8" s="53" t="str">
        <f>TeamDec[[#This Row],[FullName]]</f>
        <v>Henry Chester</v>
      </c>
      <c r="X128" s="51" t="str">
        <f>TeamDec[[#This Row],[Club]]</f>
        <v>Ipswich Jaffa</v>
      </c>
      <c r="Y128" s="52" t="str">
        <f>TeamDec[[#This Row],[Gender]]</f>
        <v>M</v>
      </c>
      <c r="Z1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8" s="53" t="str">
        <f>TeamDec[[#This Row],[FullName]]</f>
        <v>Henry Chester</v>
      </c>
      <c r="AD128" s="51" t="str">
        <f>TeamDec[[#This Row],[Club]]</f>
        <v>Ipswich Jaffa</v>
      </c>
      <c r="AE128" s="52" t="str">
        <f>TeamDec[[#This Row],[Gender]]</f>
        <v>M</v>
      </c>
      <c r="AF1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8" s="53" t="str">
        <f>TeamDec[[#This Row],[FullName]]</f>
        <v>Henry Chester</v>
      </c>
      <c r="AJ128" s="51" t="str">
        <f>TeamDec[[#This Row],[Club]]</f>
        <v>Ipswich Jaffa</v>
      </c>
      <c r="AK128" s="52" t="str">
        <f>TeamDec[[#This Row],[Gender]]</f>
        <v>M</v>
      </c>
      <c r="AL1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8" s="53" t="str">
        <f>TeamDec[[#This Row],[FullName]]</f>
        <v>Henry Chester</v>
      </c>
      <c r="AP128" s="51" t="str">
        <f>TeamDec[[#This Row],[Club]]</f>
        <v>Ipswich Jaffa</v>
      </c>
      <c r="AQ128" s="52" t="str">
        <f>TeamDec[[#This Row],[Gender]]</f>
        <v>M</v>
      </c>
      <c r="AR128" s="51" t="str">
        <f>TeamDec[[#This Row],[AG]]</f>
        <v>U11</v>
      </c>
      <c r="AS128" s="35">
        <f t="shared" si="6"/>
        <v>1</v>
      </c>
      <c r="AT128" s="29">
        <f t="shared" si="7"/>
        <v>10</v>
      </c>
    </row>
    <row r="129" spans="1:46" x14ac:dyDescent="0.35">
      <c r="A129" s="5"/>
      <c r="B129" s="24" t="s">
        <v>182</v>
      </c>
      <c r="C129" s="6" t="s">
        <v>744</v>
      </c>
      <c r="D129" s="1" t="str">
        <f t="shared" si="4"/>
        <v>Isaac Dinwiddle</v>
      </c>
      <c r="E129" s="1" t="s">
        <v>6</v>
      </c>
      <c r="F129" s="30" t="s">
        <v>16</v>
      </c>
      <c r="G129" s="7">
        <v>6</v>
      </c>
      <c r="H129" s="29" t="str">
        <f t="shared" si="5"/>
        <v>U11</v>
      </c>
      <c r="K129" s="53" t="str">
        <f>TeamDec[[#This Row],[FullName]]</f>
        <v>Isaac Dinwiddle</v>
      </c>
      <c r="L129" s="51" t="str">
        <f>TeamDec[[#This Row],[Club]]</f>
        <v>Ipswich Jaffa</v>
      </c>
      <c r="M129" s="52" t="str">
        <f>TeamDec[[#This Row],[Gender]]</f>
        <v>M</v>
      </c>
      <c r="N129" s="35">
        <f>IF(TeamDec[[#This Row],[Gender]]="M",
    IFERROR(VLOOKUP(TeamDec[[#This Row],[FullName]], tblRace1B[[Name]:[Posn]], 2, FALSE), ""),
    IFERROR(VLOOKUP(TeamDec[[#This Row],[FullName]], tblRace1G[[Name]:[Posn]], 2, FALSE), ""))</f>
        <v>30</v>
      </c>
      <c r="O129" s="29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129" s="53" t="str">
        <f>TeamDec[[#This Row],[FullName]]</f>
        <v>Isaac Dinwiddle</v>
      </c>
      <c r="R129" s="51" t="str">
        <f>TeamDec[[#This Row],[Club]]</f>
        <v>Ipswich Jaffa</v>
      </c>
      <c r="S129" s="52" t="str">
        <f>TeamDec[[#This Row],[Gender]]</f>
        <v>M</v>
      </c>
      <c r="T1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9" s="53" t="str">
        <f>TeamDec[[#This Row],[FullName]]</f>
        <v>Isaac Dinwiddle</v>
      </c>
      <c r="X129" s="51" t="str">
        <f>TeamDec[[#This Row],[Club]]</f>
        <v>Ipswich Jaffa</v>
      </c>
      <c r="Y129" s="52" t="str">
        <f>TeamDec[[#This Row],[Gender]]</f>
        <v>M</v>
      </c>
      <c r="Z1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9" s="53" t="str">
        <f>TeamDec[[#This Row],[FullName]]</f>
        <v>Isaac Dinwiddle</v>
      </c>
      <c r="AD129" s="51" t="str">
        <f>TeamDec[[#This Row],[Club]]</f>
        <v>Ipswich Jaffa</v>
      </c>
      <c r="AE129" s="52" t="str">
        <f>TeamDec[[#This Row],[Gender]]</f>
        <v>M</v>
      </c>
      <c r="AF1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9" s="53" t="str">
        <f>TeamDec[[#This Row],[FullName]]</f>
        <v>Isaac Dinwiddle</v>
      </c>
      <c r="AJ129" s="51" t="str">
        <f>TeamDec[[#This Row],[Club]]</f>
        <v>Ipswich Jaffa</v>
      </c>
      <c r="AK129" s="52" t="str">
        <f>TeamDec[[#This Row],[Gender]]</f>
        <v>M</v>
      </c>
      <c r="AL1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9" s="53" t="str">
        <f>TeamDec[[#This Row],[FullName]]</f>
        <v>Isaac Dinwiddle</v>
      </c>
      <c r="AP129" s="51" t="str">
        <f>TeamDec[[#This Row],[Club]]</f>
        <v>Ipswich Jaffa</v>
      </c>
      <c r="AQ129" s="52" t="str">
        <f>TeamDec[[#This Row],[Gender]]</f>
        <v>M</v>
      </c>
      <c r="AR129" s="51" t="str">
        <f>TeamDec[[#This Row],[AG]]</f>
        <v>U11</v>
      </c>
      <c r="AS129" s="35">
        <f t="shared" si="6"/>
        <v>1</v>
      </c>
      <c r="AT129" s="29">
        <f t="shared" si="7"/>
        <v>6</v>
      </c>
    </row>
    <row r="130" spans="1:46" x14ac:dyDescent="0.35">
      <c r="A130" s="5"/>
      <c r="B130" s="24" t="s">
        <v>745</v>
      </c>
      <c r="C130" s="6" t="s">
        <v>744</v>
      </c>
      <c r="D130" s="1" t="str">
        <f t="shared" si="4"/>
        <v>Josh Dinwiddle</v>
      </c>
      <c r="E130" s="1" t="s">
        <v>6</v>
      </c>
      <c r="F130" s="30" t="s">
        <v>16</v>
      </c>
      <c r="G130" s="7">
        <v>5</v>
      </c>
      <c r="H130" s="29" t="str">
        <f t="shared" si="5"/>
        <v>U11</v>
      </c>
      <c r="K130" s="53" t="str">
        <f>TeamDec[[#This Row],[FullName]]</f>
        <v>Josh Dinwiddle</v>
      </c>
      <c r="L130" s="51" t="str">
        <f>TeamDec[[#This Row],[Club]]</f>
        <v>Ipswich Jaffa</v>
      </c>
      <c r="M130" s="52" t="str">
        <f>TeamDec[[#This Row],[Gender]]</f>
        <v>M</v>
      </c>
      <c r="N130" s="35">
        <f>IF(TeamDec[[#This Row],[Gender]]="M",
    IFERROR(VLOOKUP(TeamDec[[#This Row],[FullName]], tblRace1B[[Name]:[Posn]], 2, FALSE), ""),
    IFERROR(VLOOKUP(TeamDec[[#This Row],[FullName]], tblRace1G[[Name]:[Posn]], 2, FALSE), ""))</f>
        <v>34</v>
      </c>
      <c r="O130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130" s="53" t="str">
        <f>TeamDec[[#This Row],[FullName]]</f>
        <v>Josh Dinwiddle</v>
      </c>
      <c r="R130" s="51" t="str">
        <f>TeamDec[[#This Row],[Club]]</f>
        <v>Ipswich Jaffa</v>
      </c>
      <c r="S130" s="52" t="str">
        <f>TeamDec[[#This Row],[Gender]]</f>
        <v>M</v>
      </c>
      <c r="T1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0" s="53" t="str">
        <f>TeamDec[[#This Row],[FullName]]</f>
        <v>Josh Dinwiddle</v>
      </c>
      <c r="X130" s="51" t="str">
        <f>TeamDec[[#This Row],[Club]]</f>
        <v>Ipswich Jaffa</v>
      </c>
      <c r="Y130" s="52" t="str">
        <f>TeamDec[[#This Row],[Gender]]</f>
        <v>M</v>
      </c>
      <c r="Z1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0" s="53" t="str">
        <f>TeamDec[[#This Row],[FullName]]</f>
        <v>Josh Dinwiddle</v>
      </c>
      <c r="AD130" s="51" t="str">
        <f>TeamDec[[#This Row],[Club]]</f>
        <v>Ipswich Jaffa</v>
      </c>
      <c r="AE130" s="52" t="str">
        <f>TeamDec[[#This Row],[Gender]]</f>
        <v>M</v>
      </c>
      <c r="AF1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0" s="53" t="str">
        <f>TeamDec[[#This Row],[FullName]]</f>
        <v>Josh Dinwiddle</v>
      </c>
      <c r="AJ130" s="51" t="str">
        <f>TeamDec[[#This Row],[Club]]</f>
        <v>Ipswich Jaffa</v>
      </c>
      <c r="AK130" s="52" t="str">
        <f>TeamDec[[#This Row],[Gender]]</f>
        <v>M</v>
      </c>
      <c r="AL1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0" s="53" t="str">
        <f>TeamDec[[#This Row],[FullName]]</f>
        <v>Josh Dinwiddle</v>
      </c>
      <c r="AP130" s="51" t="str">
        <f>TeamDec[[#This Row],[Club]]</f>
        <v>Ipswich Jaffa</v>
      </c>
      <c r="AQ130" s="52" t="str">
        <f>TeamDec[[#This Row],[Gender]]</f>
        <v>M</v>
      </c>
      <c r="AR130" s="51" t="str">
        <f>TeamDec[[#This Row],[AG]]</f>
        <v>U11</v>
      </c>
      <c r="AS130" s="35">
        <f t="shared" si="6"/>
        <v>1</v>
      </c>
      <c r="AT130" s="29">
        <f t="shared" si="7"/>
        <v>9</v>
      </c>
    </row>
    <row r="131" spans="1:46" x14ac:dyDescent="0.35">
      <c r="A131" s="5"/>
      <c r="B131" s="24" t="s">
        <v>746</v>
      </c>
      <c r="C131" s="6" t="s">
        <v>747</v>
      </c>
      <c r="D131" s="1" t="str">
        <f t="shared" si="4"/>
        <v>Flynn Taylor</v>
      </c>
      <c r="E131" s="1" t="s">
        <v>6</v>
      </c>
      <c r="F131" s="30" t="s">
        <v>16</v>
      </c>
      <c r="G131" s="7">
        <v>7</v>
      </c>
      <c r="H131" s="29" t="str">
        <f t="shared" si="5"/>
        <v>U13</v>
      </c>
      <c r="K131" s="53" t="str">
        <f>TeamDec[[#This Row],[FullName]]</f>
        <v>Flynn Taylor</v>
      </c>
      <c r="L131" s="51" t="str">
        <f>TeamDec[[#This Row],[Club]]</f>
        <v>Ipswich Jaffa</v>
      </c>
      <c r="M131" s="52" t="str">
        <f>TeamDec[[#This Row],[Gender]]</f>
        <v>M</v>
      </c>
      <c r="N131" s="35">
        <f>IF(TeamDec[[#This Row],[Gender]]="M",
    IFERROR(VLOOKUP(TeamDec[[#This Row],[FullName]], tblRace1B[[Name]:[Posn]], 2, FALSE), ""),
    IFERROR(VLOOKUP(TeamDec[[#This Row],[FullName]], tblRace1G[[Name]:[Posn]], 2, FALSE), ""))</f>
        <v>26</v>
      </c>
      <c r="O131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131" s="53" t="str">
        <f>TeamDec[[#This Row],[FullName]]</f>
        <v>Flynn Taylor</v>
      </c>
      <c r="R131" s="51" t="str">
        <f>TeamDec[[#This Row],[Club]]</f>
        <v>Ipswich Jaffa</v>
      </c>
      <c r="S131" s="52" t="str">
        <f>TeamDec[[#This Row],[Gender]]</f>
        <v>M</v>
      </c>
      <c r="T1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1" s="53" t="str">
        <f>TeamDec[[#This Row],[FullName]]</f>
        <v>Flynn Taylor</v>
      </c>
      <c r="X131" s="51" t="str">
        <f>TeamDec[[#This Row],[Club]]</f>
        <v>Ipswich Jaffa</v>
      </c>
      <c r="Y131" s="52" t="str">
        <f>TeamDec[[#This Row],[Gender]]</f>
        <v>M</v>
      </c>
      <c r="Z131" s="35">
        <f>IF(TeamDec[[#This Row],[Gender]]="M",
    IFERROR(VLOOKUP(TeamDec[[#This Row],[FullName]], tblRace3B[[Name]:[Posn]], 2, FALSE), ""),
    IFERROR(VLOOKUP(TeamDec[[#This Row],[FullName]], tblRace3G[[Name]:[Posn]], 2, FALSE), ""))</f>
        <v>35</v>
      </c>
      <c r="AA131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131" s="53" t="str">
        <f>TeamDec[[#This Row],[FullName]]</f>
        <v>Flynn Taylor</v>
      </c>
      <c r="AD131" s="51" t="str">
        <f>TeamDec[[#This Row],[Club]]</f>
        <v>Ipswich Jaffa</v>
      </c>
      <c r="AE131" s="52" t="str">
        <f>TeamDec[[#This Row],[Gender]]</f>
        <v>M</v>
      </c>
      <c r="AF1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1" s="53" t="str">
        <f>TeamDec[[#This Row],[FullName]]</f>
        <v>Flynn Taylor</v>
      </c>
      <c r="AJ131" s="51" t="str">
        <f>TeamDec[[#This Row],[Club]]</f>
        <v>Ipswich Jaffa</v>
      </c>
      <c r="AK131" s="52" t="str">
        <f>TeamDec[[#This Row],[Gender]]</f>
        <v>M</v>
      </c>
      <c r="AL1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1" s="53" t="str">
        <f>TeamDec[[#This Row],[FullName]]</f>
        <v>Flynn Taylor</v>
      </c>
      <c r="AP131" s="51" t="str">
        <f>TeamDec[[#This Row],[Club]]</f>
        <v>Ipswich Jaffa</v>
      </c>
      <c r="AQ131" s="52" t="str">
        <f>TeamDec[[#This Row],[Gender]]</f>
        <v>M</v>
      </c>
      <c r="AR131" s="51" t="str">
        <f>TeamDec[[#This Row],[AG]]</f>
        <v>U13</v>
      </c>
      <c r="AS131" s="35">
        <f t="shared" si="6"/>
        <v>2</v>
      </c>
      <c r="AT131" s="29">
        <f t="shared" si="7"/>
        <v>22</v>
      </c>
    </row>
    <row r="132" spans="1:46" x14ac:dyDescent="0.35">
      <c r="A132" s="5"/>
      <c r="B132" s="24" t="s">
        <v>249</v>
      </c>
      <c r="C132" s="6" t="s">
        <v>208</v>
      </c>
      <c r="D132" s="1" t="str">
        <f t="shared" si="4"/>
        <v>Alfie Finbra</v>
      </c>
      <c r="E132" s="1" t="s">
        <v>6</v>
      </c>
      <c r="F132" s="30" t="s">
        <v>16</v>
      </c>
      <c r="G132" s="7">
        <v>8</v>
      </c>
      <c r="H132" s="29" t="str">
        <f t="shared" si="5"/>
        <v>U13</v>
      </c>
      <c r="K132" s="53" t="str">
        <f>TeamDec[[#This Row],[FullName]]</f>
        <v>Alfie Finbra</v>
      </c>
      <c r="L132" s="51" t="str">
        <f>TeamDec[[#This Row],[Club]]</f>
        <v>Ipswich Jaffa</v>
      </c>
      <c r="M132" s="52" t="str">
        <f>TeamDec[[#This Row],[Gender]]</f>
        <v>M</v>
      </c>
      <c r="N132" s="35">
        <f>IF(TeamDec[[#This Row],[Gender]]="M",
    IFERROR(VLOOKUP(TeamDec[[#This Row],[FullName]], tblRace1B[[Name]:[Posn]], 2, FALSE), ""),
    IFERROR(VLOOKUP(TeamDec[[#This Row],[FullName]], tblRace1G[[Name]:[Posn]], 2, FALSE), ""))</f>
        <v>23</v>
      </c>
      <c r="O132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132" s="53" t="str">
        <f>TeamDec[[#This Row],[FullName]]</f>
        <v>Alfie Finbra</v>
      </c>
      <c r="R132" s="51" t="str">
        <f>TeamDec[[#This Row],[Club]]</f>
        <v>Ipswich Jaffa</v>
      </c>
      <c r="S132" s="52" t="str">
        <f>TeamDec[[#This Row],[Gender]]</f>
        <v>M</v>
      </c>
      <c r="T1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2" s="53" t="str">
        <f>TeamDec[[#This Row],[FullName]]</f>
        <v>Alfie Finbra</v>
      </c>
      <c r="X132" s="51" t="str">
        <f>TeamDec[[#This Row],[Club]]</f>
        <v>Ipswich Jaffa</v>
      </c>
      <c r="Y132" s="52" t="str">
        <f>TeamDec[[#This Row],[Gender]]</f>
        <v>M</v>
      </c>
      <c r="Z1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2" s="53" t="str">
        <f>TeamDec[[#This Row],[FullName]]</f>
        <v>Alfie Finbra</v>
      </c>
      <c r="AD132" s="51" t="str">
        <f>TeamDec[[#This Row],[Club]]</f>
        <v>Ipswich Jaffa</v>
      </c>
      <c r="AE132" s="52" t="str">
        <f>TeamDec[[#This Row],[Gender]]</f>
        <v>M</v>
      </c>
      <c r="AF132" s="35">
        <f>IF(TeamDec[[#This Row],[Gender]]="M",
    IFERROR(VLOOKUP(TeamDec[[#This Row],[FullName]], tblRace4B[[Name]:[Posn]], 2, FALSE), ""),
    IFERROR(VLOOKUP(TeamDec[[#This Row],[FullName]], tblRace4G[[Name]:[Posn]], 2, FALSE), ""))</f>
        <v>27</v>
      </c>
      <c r="AG132" s="29">
        <f>IF(TeamDec[[#This Row],[Gender]]="M",
    IFERROR(VLOOKUP(TeamDec[[#This Row],[FullName]], tblRace4B[[Name]:[Points]], 5, FALSE), ""),
    IFERROR(VLOOKUP(TeamDec[[#This Row],[FullName]], tblRace4G[[Name]:[Points]], 5, FALSE), ""))</f>
        <v>9</v>
      </c>
      <c r="AI132" s="53" t="str">
        <f>TeamDec[[#This Row],[FullName]]</f>
        <v>Alfie Finbra</v>
      </c>
      <c r="AJ132" s="51" t="str">
        <f>TeamDec[[#This Row],[Club]]</f>
        <v>Ipswich Jaffa</v>
      </c>
      <c r="AK132" s="52" t="str">
        <f>TeamDec[[#This Row],[Gender]]</f>
        <v>M</v>
      </c>
      <c r="AL1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2" s="53" t="str">
        <f>TeamDec[[#This Row],[FullName]]</f>
        <v>Alfie Finbra</v>
      </c>
      <c r="AP132" s="51" t="str">
        <f>TeamDec[[#This Row],[Club]]</f>
        <v>Ipswich Jaffa</v>
      </c>
      <c r="AQ132" s="52" t="str">
        <f>TeamDec[[#This Row],[Gender]]</f>
        <v>M</v>
      </c>
      <c r="AR132" s="51" t="str">
        <f>TeamDec[[#This Row],[AG]]</f>
        <v>U13</v>
      </c>
      <c r="AS132" s="35">
        <f t="shared" si="6"/>
        <v>2</v>
      </c>
      <c r="AT132" s="29">
        <f t="shared" si="7"/>
        <v>17</v>
      </c>
    </row>
    <row r="133" spans="1:46" x14ac:dyDescent="0.35">
      <c r="A133" s="5"/>
      <c r="B133" s="24" t="s">
        <v>207</v>
      </c>
      <c r="C133" s="6" t="s">
        <v>748</v>
      </c>
      <c r="D133" s="1" t="str">
        <f t="shared" si="4"/>
        <v>Freddie Orr</v>
      </c>
      <c r="E133" s="1" t="s">
        <v>6</v>
      </c>
      <c r="F133" s="30" t="s">
        <v>16</v>
      </c>
      <c r="G133" s="7">
        <v>6</v>
      </c>
      <c r="H133" s="29" t="str">
        <f t="shared" si="5"/>
        <v>U11</v>
      </c>
      <c r="K133" s="53" t="str">
        <f>TeamDec[[#This Row],[FullName]]</f>
        <v>Freddie Orr</v>
      </c>
      <c r="L133" s="51" t="str">
        <f>TeamDec[[#This Row],[Club]]</f>
        <v>Ipswich Jaffa</v>
      </c>
      <c r="M133" s="52" t="str">
        <f>TeamDec[[#This Row],[Gender]]</f>
        <v>M</v>
      </c>
      <c r="N133" s="35">
        <f>IF(TeamDec[[#This Row],[Gender]]="M",
    IFERROR(VLOOKUP(TeamDec[[#This Row],[FullName]], tblRace1B[[Name]:[Posn]], 2, FALSE), ""),
    IFERROR(VLOOKUP(TeamDec[[#This Row],[FullName]], tblRace1G[[Name]:[Posn]], 2, FALSE), ""))</f>
        <v>44</v>
      </c>
      <c r="O133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133" s="53" t="str">
        <f>TeamDec[[#This Row],[FullName]]</f>
        <v>Freddie Orr</v>
      </c>
      <c r="R133" s="51" t="str">
        <f>TeamDec[[#This Row],[Club]]</f>
        <v>Ipswich Jaffa</v>
      </c>
      <c r="S133" s="52" t="str">
        <f>TeamDec[[#This Row],[Gender]]</f>
        <v>M</v>
      </c>
      <c r="T133" s="35">
        <f>IF(TeamDec[[#This Row],[Gender]]="M",
    IFERROR(VLOOKUP(TeamDec[[#This Row],[FullName]], tblRace2B[[Name]:[Posn]], 2, FALSE), ""),
    IFERROR(VLOOKUP(TeamDec[[#This Row],[FullName]], tblRace2G[[Name]:[Posn]], 2, FALSE), ""))</f>
        <v>42</v>
      </c>
      <c r="U133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133" s="53" t="str">
        <f>TeamDec[[#This Row],[FullName]]</f>
        <v>Freddie Orr</v>
      </c>
      <c r="X133" s="51" t="str">
        <f>TeamDec[[#This Row],[Club]]</f>
        <v>Ipswich Jaffa</v>
      </c>
      <c r="Y133" s="52" t="str">
        <f>TeamDec[[#This Row],[Gender]]</f>
        <v>M</v>
      </c>
      <c r="Z133" s="35">
        <f>IF(TeamDec[[#This Row],[Gender]]="M",
    IFERROR(VLOOKUP(TeamDec[[#This Row],[FullName]], tblRace3B[[Name]:[Posn]], 2, FALSE), ""),
    IFERROR(VLOOKUP(TeamDec[[#This Row],[FullName]], tblRace3G[[Name]:[Posn]], 2, FALSE), ""))</f>
        <v>52</v>
      </c>
      <c r="AA133" s="29">
        <f>IF(TeamDec[[#This Row],[Gender]]="M",
    IFERROR(VLOOKUP(TeamDec[[#This Row],[FullName]], tblRace3B[[Name]:[Points]], 5, FALSE), ""),
    IFERROR(VLOOKUP(TeamDec[[#This Row],[FullName]], tblRace3G[[Name]:[Points]], 5, FALSE), ""))</f>
        <v>20</v>
      </c>
      <c r="AC133" s="53" t="str">
        <f>TeamDec[[#This Row],[FullName]]</f>
        <v>Freddie Orr</v>
      </c>
      <c r="AD133" s="51" t="str">
        <f>TeamDec[[#This Row],[Club]]</f>
        <v>Ipswich Jaffa</v>
      </c>
      <c r="AE133" s="52" t="str">
        <f>TeamDec[[#This Row],[Gender]]</f>
        <v>M</v>
      </c>
      <c r="AF1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3" s="53" t="str">
        <f>TeamDec[[#This Row],[FullName]]</f>
        <v>Freddie Orr</v>
      </c>
      <c r="AJ133" s="51" t="str">
        <f>TeamDec[[#This Row],[Club]]</f>
        <v>Ipswich Jaffa</v>
      </c>
      <c r="AK133" s="52" t="str">
        <f>TeamDec[[#This Row],[Gender]]</f>
        <v>M</v>
      </c>
      <c r="AL1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3" s="53" t="str">
        <f>TeamDec[[#This Row],[FullName]]</f>
        <v>Freddie Orr</v>
      </c>
      <c r="AP133" s="51" t="str">
        <f>TeamDec[[#This Row],[Club]]</f>
        <v>Ipswich Jaffa</v>
      </c>
      <c r="AQ133" s="52" t="str">
        <f>TeamDec[[#This Row],[Gender]]</f>
        <v>M</v>
      </c>
      <c r="AR133" s="51" t="str">
        <f>TeamDec[[#This Row],[AG]]</f>
        <v>U11</v>
      </c>
      <c r="AS133" s="35">
        <f t="shared" si="6"/>
        <v>3</v>
      </c>
      <c r="AT133" s="29">
        <f t="shared" si="7"/>
        <v>45</v>
      </c>
    </row>
    <row r="134" spans="1:46" x14ac:dyDescent="0.35">
      <c r="A134" s="5"/>
      <c r="B134" s="24" t="s">
        <v>749</v>
      </c>
      <c r="C134" s="6" t="s">
        <v>219</v>
      </c>
      <c r="D134" s="1" t="str">
        <f t="shared" ref="D134:D197" si="8">_xlfn.TEXTJOIN(" ",TRUE, $B134,$C134)</f>
        <v>Alba Borrett</v>
      </c>
      <c r="E134" s="1" t="s">
        <v>6</v>
      </c>
      <c r="F134" s="30" t="s">
        <v>17</v>
      </c>
      <c r="G134" s="7">
        <v>4</v>
      </c>
      <c r="H134" s="29" t="str">
        <f t="shared" si="5"/>
        <v>U11</v>
      </c>
      <c r="K134" s="53" t="str">
        <f>TeamDec[[#This Row],[FullName]]</f>
        <v>Alba Borrett</v>
      </c>
      <c r="L134" s="51" t="str">
        <f>TeamDec[[#This Row],[Club]]</f>
        <v>Ipswich Jaffa</v>
      </c>
      <c r="M134" s="52" t="str">
        <f>TeamDec[[#This Row],[Gender]]</f>
        <v>F</v>
      </c>
      <c r="N134" s="35">
        <f>IF(TeamDec[[#This Row],[Gender]]="M",
    IFERROR(VLOOKUP(TeamDec[[#This Row],[FullName]], tblRace1B[[Name]:[Posn]], 2, FALSE), ""),
    IFERROR(VLOOKUP(TeamDec[[#This Row],[FullName]], tblRace1G[[Name]:[Posn]], 2, FALSE), ""))</f>
        <v>40</v>
      </c>
      <c r="O134" s="29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134" s="53" t="str">
        <f>TeamDec[[#This Row],[FullName]]</f>
        <v>Alba Borrett</v>
      </c>
      <c r="R134" s="51" t="str">
        <f>TeamDec[[#This Row],[Club]]</f>
        <v>Ipswich Jaffa</v>
      </c>
      <c r="S134" s="52" t="str">
        <f>TeamDec[[#This Row],[Gender]]</f>
        <v>F</v>
      </c>
      <c r="T13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4" s="53" t="str">
        <f>TeamDec[[#This Row],[FullName]]</f>
        <v>Alba Borrett</v>
      </c>
      <c r="X134" s="51" t="str">
        <f>TeamDec[[#This Row],[Club]]</f>
        <v>Ipswich Jaffa</v>
      </c>
      <c r="Y134" s="52" t="str">
        <f>TeamDec[[#This Row],[Gender]]</f>
        <v>F</v>
      </c>
      <c r="Z1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4" s="53" t="str">
        <f>TeamDec[[#This Row],[FullName]]</f>
        <v>Alba Borrett</v>
      </c>
      <c r="AD134" s="51" t="str">
        <f>TeamDec[[#This Row],[Club]]</f>
        <v>Ipswich Jaffa</v>
      </c>
      <c r="AE134" s="52" t="str">
        <f>TeamDec[[#This Row],[Gender]]</f>
        <v>F</v>
      </c>
      <c r="AF1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4" s="53" t="str">
        <f>TeamDec[[#This Row],[FullName]]</f>
        <v>Alba Borrett</v>
      </c>
      <c r="AJ134" s="51" t="str">
        <f>TeamDec[[#This Row],[Club]]</f>
        <v>Ipswich Jaffa</v>
      </c>
      <c r="AK134" s="52" t="str">
        <f>TeamDec[[#This Row],[Gender]]</f>
        <v>F</v>
      </c>
      <c r="AL1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4" s="53" t="str">
        <f>TeamDec[[#This Row],[FullName]]</f>
        <v>Alba Borrett</v>
      </c>
      <c r="AP134" s="51" t="str">
        <f>TeamDec[[#This Row],[Club]]</f>
        <v>Ipswich Jaffa</v>
      </c>
      <c r="AQ134" s="52" t="str">
        <f>TeamDec[[#This Row],[Gender]]</f>
        <v>F</v>
      </c>
      <c r="AR134" s="51" t="str">
        <f>TeamDec[[#This Row],[AG]]</f>
        <v>U11</v>
      </c>
      <c r="AS134" s="35">
        <f t="shared" si="6"/>
        <v>1</v>
      </c>
      <c r="AT134" s="29">
        <f t="shared" si="7"/>
        <v>12</v>
      </c>
    </row>
    <row r="135" spans="1:46" x14ac:dyDescent="0.35">
      <c r="A135" s="5"/>
      <c r="B135" s="24" t="s">
        <v>491</v>
      </c>
      <c r="C135" s="6" t="s">
        <v>750</v>
      </c>
      <c r="D135" s="1" t="str">
        <f t="shared" si="8"/>
        <v>Olivia Biven</v>
      </c>
      <c r="E135" s="1" t="s">
        <v>6</v>
      </c>
      <c r="F135" s="30" t="s">
        <v>17</v>
      </c>
      <c r="G135" s="7">
        <v>5</v>
      </c>
      <c r="H135" s="29" t="str">
        <f t="shared" si="5"/>
        <v>U11</v>
      </c>
      <c r="K135" s="53" t="str">
        <f>TeamDec[[#This Row],[FullName]]</f>
        <v>Olivia Biven</v>
      </c>
      <c r="L135" s="51" t="str">
        <f>TeamDec[[#This Row],[Club]]</f>
        <v>Ipswich Jaffa</v>
      </c>
      <c r="M135" s="52" t="str">
        <f>TeamDec[[#This Row],[Gender]]</f>
        <v>F</v>
      </c>
      <c r="N135" s="35">
        <f>IF(TeamDec[[#This Row],[Gender]]="M",
    IFERROR(VLOOKUP(TeamDec[[#This Row],[FullName]], tblRace1B[[Name]:[Posn]], 2, FALSE), ""),
    IFERROR(VLOOKUP(TeamDec[[#This Row],[FullName]], tblRace1G[[Name]:[Posn]], 2, FALSE), ""))</f>
        <v>52</v>
      </c>
      <c r="O135" s="29">
        <f>IF(TeamDec[[#This Row],[Gender]]="M",
    IFERROR(VLOOKUP(TeamDec[[#This Row],[FullName]], tblRace1B[[Name]:[Points]], 5, FALSE), ""),
    IFERROR(VLOOKUP(TeamDec[[#This Row],[FullName]], tblRace1G[[Name]:[Points]], 5, FALSE), ""))</f>
        <v>21</v>
      </c>
      <c r="Q135" s="53" t="str">
        <f>TeamDec[[#This Row],[FullName]]</f>
        <v>Olivia Biven</v>
      </c>
      <c r="R135" s="51" t="str">
        <f>TeamDec[[#This Row],[Club]]</f>
        <v>Ipswich Jaffa</v>
      </c>
      <c r="S135" s="52" t="str">
        <f>TeamDec[[#This Row],[Gender]]</f>
        <v>F</v>
      </c>
      <c r="T13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5" s="53" t="str">
        <f>TeamDec[[#This Row],[FullName]]</f>
        <v>Olivia Biven</v>
      </c>
      <c r="X135" s="51" t="str">
        <f>TeamDec[[#This Row],[Club]]</f>
        <v>Ipswich Jaffa</v>
      </c>
      <c r="Y135" s="52" t="str">
        <f>TeamDec[[#This Row],[Gender]]</f>
        <v>F</v>
      </c>
      <c r="Z13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5" s="53" t="str">
        <f>TeamDec[[#This Row],[FullName]]</f>
        <v>Olivia Biven</v>
      </c>
      <c r="AD135" s="51" t="str">
        <f>TeamDec[[#This Row],[Club]]</f>
        <v>Ipswich Jaffa</v>
      </c>
      <c r="AE135" s="52" t="str">
        <f>TeamDec[[#This Row],[Gender]]</f>
        <v>F</v>
      </c>
      <c r="AF1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5" s="53" t="str">
        <f>TeamDec[[#This Row],[FullName]]</f>
        <v>Olivia Biven</v>
      </c>
      <c r="AJ135" s="51" t="str">
        <f>TeamDec[[#This Row],[Club]]</f>
        <v>Ipswich Jaffa</v>
      </c>
      <c r="AK135" s="52" t="str">
        <f>TeamDec[[#This Row],[Gender]]</f>
        <v>F</v>
      </c>
      <c r="AL1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5" s="53" t="str">
        <f>TeamDec[[#This Row],[FullName]]</f>
        <v>Olivia Biven</v>
      </c>
      <c r="AP135" s="51" t="str">
        <f>TeamDec[[#This Row],[Club]]</f>
        <v>Ipswich Jaffa</v>
      </c>
      <c r="AQ135" s="52" t="str">
        <f>TeamDec[[#This Row],[Gender]]</f>
        <v>F</v>
      </c>
      <c r="AR135" s="51" t="str">
        <f>TeamDec[[#This Row],[AG]]</f>
        <v>U11</v>
      </c>
      <c r="AS135" s="35">
        <f t="shared" si="6"/>
        <v>1</v>
      </c>
      <c r="AT135" s="29">
        <f t="shared" si="7"/>
        <v>21</v>
      </c>
    </row>
    <row r="136" spans="1:46" x14ac:dyDescent="0.35">
      <c r="A136" s="5"/>
      <c r="B136" s="24" t="s">
        <v>836</v>
      </c>
      <c r="C136" s="6" t="s">
        <v>843</v>
      </c>
      <c r="D136" s="1" t="str">
        <f t="shared" si="8"/>
        <v>Frederic Sibbring</v>
      </c>
      <c r="E136" s="1" t="s">
        <v>6</v>
      </c>
      <c r="F136" s="30" t="s">
        <v>16</v>
      </c>
      <c r="G136" s="7">
        <v>7</v>
      </c>
      <c r="H136" s="29" t="str">
        <f t="shared" si="5"/>
        <v>U13</v>
      </c>
      <c r="K136" s="53" t="str">
        <f>TeamDec[[#This Row],[FullName]]</f>
        <v>Frederic Sibbring</v>
      </c>
      <c r="L136" s="51" t="str">
        <f>TeamDec[[#This Row],[Club]]</f>
        <v>Ipswich Jaffa</v>
      </c>
      <c r="M136" s="52" t="str">
        <f>TeamDec[[#This Row],[Gender]]</f>
        <v>M</v>
      </c>
      <c r="N1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6" s="53" t="str">
        <f>TeamDec[[#This Row],[FullName]]</f>
        <v>Frederic Sibbring</v>
      </c>
      <c r="R136" s="51" t="str">
        <f>TeamDec[[#This Row],[Club]]</f>
        <v>Ipswich Jaffa</v>
      </c>
      <c r="S136" s="52" t="str">
        <f>TeamDec[[#This Row],[Gender]]</f>
        <v>M</v>
      </c>
      <c r="T136" s="35">
        <f>IF(TeamDec[[#This Row],[Gender]]="M",
    IFERROR(VLOOKUP(TeamDec[[#This Row],[FullName]], tblRace2B[[Name]:[Posn]], 2, FALSE), ""),
    IFERROR(VLOOKUP(TeamDec[[#This Row],[FullName]], tblRace2G[[Name]:[Posn]], 2, FALSE), ""))</f>
        <v>30</v>
      </c>
      <c r="U136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136" s="53" t="str">
        <f>TeamDec[[#This Row],[FullName]]</f>
        <v>Frederic Sibbring</v>
      </c>
      <c r="X136" s="51" t="str">
        <f>TeamDec[[#This Row],[Club]]</f>
        <v>Ipswich Jaffa</v>
      </c>
      <c r="Y136" s="52" t="str">
        <f>TeamDec[[#This Row],[Gender]]</f>
        <v>M</v>
      </c>
      <c r="Z1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6" s="53" t="str">
        <f>TeamDec[[#This Row],[FullName]]</f>
        <v>Frederic Sibbring</v>
      </c>
      <c r="AD136" s="51" t="str">
        <f>TeamDec[[#This Row],[Club]]</f>
        <v>Ipswich Jaffa</v>
      </c>
      <c r="AE136" s="52" t="str">
        <f>TeamDec[[#This Row],[Gender]]</f>
        <v>M</v>
      </c>
      <c r="AF1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6" s="53" t="str">
        <f>TeamDec[[#This Row],[FullName]]</f>
        <v>Frederic Sibbring</v>
      </c>
      <c r="AJ136" s="51" t="str">
        <f>TeamDec[[#This Row],[Club]]</f>
        <v>Ipswich Jaffa</v>
      </c>
      <c r="AK136" s="52" t="str">
        <f>TeamDec[[#This Row],[Gender]]</f>
        <v>M</v>
      </c>
      <c r="AL1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6" s="53" t="str">
        <f>TeamDec[[#This Row],[FullName]]</f>
        <v>Frederic Sibbring</v>
      </c>
      <c r="AP136" s="51" t="str">
        <f>TeamDec[[#This Row],[Club]]</f>
        <v>Ipswich Jaffa</v>
      </c>
      <c r="AQ136" s="52" t="str">
        <f>TeamDec[[#This Row],[Gender]]</f>
        <v>M</v>
      </c>
      <c r="AR136" s="51" t="str">
        <f>TeamDec[[#This Row],[AG]]</f>
        <v>U13</v>
      </c>
      <c r="AS136" s="35">
        <f t="shared" si="6"/>
        <v>1</v>
      </c>
      <c r="AT136" s="29">
        <f t="shared" si="7"/>
        <v>8</v>
      </c>
    </row>
    <row r="137" spans="1:46" x14ac:dyDescent="0.35">
      <c r="A137" s="5"/>
      <c r="B137" s="24" t="s">
        <v>837</v>
      </c>
      <c r="C137" s="6" t="s">
        <v>843</v>
      </c>
      <c r="D137" s="1" t="str">
        <f t="shared" si="8"/>
        <v>Constance Sibbring</v>
      </c>
      <c r="E137" s="1" t="s">
        <v>6</v>
      </c>
      <c r="F137" s="30" t="s">
        <v>17</v>
      </c>
      <c r="G137" s="7">
        <v>6</v>
      </c>
      <c r="H137" s="29" t="str">
        <f t="shared" ref="H137:H200" si="9">IF(AND(G137&lt;=6,G137&gt;=3),"U11",IF(AND(G137&lt;=8,G137&gt;6),"U13",IF(AND(G137&lt;=10,G137&gt;8),"U15",IF(AND(G137&lt;=12,G137&gt;10),"U17","NULL"))))</f>
        <v>U11</v>
      </c>
      <c r="K137" s="53" t="str">
        <f>TeamDec[[#This Row],[FullName]]</f>
        <v>Constance Sibbring</v>
      </c>
      <c r="L137" s="51" t="str">
        <f>TeamDec[[#This Row],[Club]]</f>
        <v>Ipswich Jaffa</v>
      </c>
      <c r="M137" s="52" t="str">
        <f>TeamDec[[#This Row],[Gender]]</f>
        <v>F</v>
      </c>
      <c r="N1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7" s="53" t="str">
        <f>TeamDec[[#This Row],[FullName]]</f>
        <v>Constance Sibbring</v>
      </c>
      <c r="R137" s="51" t="str">
        <f>TeamDec[[#This Row],[Club]]</f>
        <v>Ipswich Jaffa</v>
      </c>
      <c r="S137" s="52" t="str">
        <f>TeamDec[[#This Row],[Gender]]</f>
        <v>F</v>
      </c>
      <c r="T137" s="35">
        <f>IF(TeamDec[[#This Row],[Gender]]="M",
    IFERROR(VLOOKUP(TeamDec[[#This Row],[FullName]], tblRace2B[[Name]:[Posn]], 2, FALSE), ""),
    IFERROR(VLOOKUP(TeamDec[[#This Row],[FullName]], tblRace2G[[Name]:[Posn]], 2, FALSE), ""))</f>
        <v>42</v>
      </c>
      <c r="U137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137" s="53" t="str">
        <f>TeamDec[[#This Row],[FullName]]</f>
        <v>Constance Sibbring</v>
      </c>
      <c r="X137" s="51" t="str">
        <f>TeamDec[[#This Row],[Club]]</f>
        <v>Ipswich Jaffa</v>
      </c>
      <c r="Y137" s="52" t="str">
        <f>TeamDec[[#This Row],[Gender]]</f>
        <v>F</v>
      </c>
      <c r="Z1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7" s="53" t="str">
        <f>TeamDec[[#This Row],[FullName]]</f>
        <v>Constance Sibbring</v>
      </c>
      <c r="AD137" s="51" t="str">
        <f>TeamDec[[#This Row],[Club]]</f>
        <v>Ipswich Jaffa</v>
      </c>
      <c r="AE137" s="52" t="str">
        <f>TeamDec[[#This Row],[Gender]]</f>
        <v>F</v>
      </c>
      <c r="AF1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7" s="53" t="str">
        <f>TeamDec[[#This Row],[FullName]]</f>
        <v>Constance Sibbring</v>
      </c>
      <c r="AJ137" s="51" t="str">
        <f>TeamDec[[#This Row],[Club]]</f>
        <v>Ipswich Jaffa</v>
      </c>
      <c r="AK137" s="52" t="str">
        <f>TeamDec[[#This Row],[Gender]]</f>
        <v>F</v>
      </c>
      <c r="AL1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7" s="53" t="str">
        <f>TeamDec[[#This Row],[FullName]]</f>
        <v>Constance Sibbring</v>
      </c>
      <c r="AP137" s="51" t="str">
        <f>TeamDec[[#This Row],[Club]]</f>
        <v>Ipswich Jaffa</v>
      </c>
      <c r="AQ137" s="52" t="str">
        <f>TeamDec[[#This Row],[Gender]]</f>
        <v>F</v>
      </c>
      <c r="AR137" s="51" t="str">
        <f>TeamDec[[#This Row],[AG]]</f>
        <v>U11</v>
      </c>
      <c r="AS137" s="35">
        <f t="shared" ref="AS137:AS200" si="10">COUNT(N137:N137,T137:T137,Z137:Z137,AF137:AF137,AL137:AL137)</f>
        <v>1</v>
      </c>
      <c r="AT137" s="29">
        <f t="shared" ref="AT137:AT200" si="11">SUM(O137,U137,AA137,AG137,AM137)</f>
        <v>12</v>
      </c>
    </row>
    <row r="138" spans="1:46" x14ac:dyDescent="0.35">
      <c r="A138" s="5"/>
      <c r="B138" s="24"/>
      <c r="C138" s="6"/>
      <c r="D138" s="1" t="str">
        <f t="shared" si="8"/>
        <v/>
      </c>
      <c r="E138" s="1"/>
      <c r="F138" s="30"/>
      <c r="G138" s="7"/>
      <c r="H138" s="29" t="str">
        <f t="shared" si="9"/>
        <v>NULL</v>
      </c>
      <c r="K138" s="53" t="str">
        <f>TeamDec[[#This Row],[FullName]]</f>
        <v/>
      </c>
      <c r="L138" s="51">
        <f>TeamDec[[#This Row],[Club]]</f>
        <v>0</v>
      </c>
      <c r="M138" s="52">
        <f>TeamDec[[#This Row],[Gender]]</f>
        <v>0</v>
      </c>
      <c r="N1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8" s="53" t="str">
        <f>TeamDec[[#This Row],[FullName]]</f>
        <v/>
      </c>
      <c r="R138" s="51">
        <f>TeamDec[[#This Row],[Club]]</f>
        <v>0</v>
      </c>
      <c r="S138" s="52">
        <f>TeamDec[[#This Row],[Gender]]</f>
        <v>0</v>
      </c>
      <c r="T1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8" s="53" t="str">
        <f>TeamDec[[#This Row],[FullName]]</f>
        <v/>
      </c>
      <c r="X138" s="51">
        <f>TeamDec[[#This Row],[Club]]</f>
        <v>0</v>
      </c>
      <c r="Y138" s="52">
        <f>TeamDec[[#This Row],[Gender]]</f>
        <v>0</v>
      </c>
      <c r="Z1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8" s="53" t="str">
        <f>TeamDec[[#This Row],[FullName]]</f>
        <v/>
      </c>
      <c r="AD138" s="51">
        <f>TeamDec[[#This Row],[Club]]</f>
        <v>0</v>
      </c>
      <c r="AE138" s="52">
        <f>TeamDec[[#This Row],[Gender]]</f>
        <v>0</v>
      </c>
      <c r="AF1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8" s="53" t="str">
        <f>TeamDec[[#This Row],[FullName]]</f>
        <v/>
      </c>
      <c r="AJ138" s="51">
        <f>TeamDec[[#This Row],[Club]]</f>
        <v>0</v>
      </c>
      <c r="AK138" s="52">
        <f>TeamDec[[#This Row],[Gender]]</f>
        <v>0</v>
      </c>
      <c r="AL1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8" s="53" t="str">
        <f>TeamDec[[#This Row],[FullName]]</f>
        <v/>
      </c>
      <c r="AP138" s="51">
        <f>TeamDec[[#This Row],[Club]]</f>
        <v>0</v>
      </c>
      <c r="AQ138" s="52">
        <f>TeamDec[[#This Row],[Gender]]</f>
        <v>0</v>
      </c>
      <c r="AR138" s="51" t="str">
        <f>TeamDec[[#This Row],[AG]]</f>
        <v>NULL</v>
      </c>
      <c r="AS138" s="35">
        <f t="shared" si="10"/>
        <v>0</v>
      </c>
      <c r="AT138" s="29">
        <f t="shared" si="11"/>
        <v>0</v>
      </c>
    </row>
    <row r="139" spans="1:46" x14ac:dyDescent="0.35">
      <c r="A139" s="5"/>
      <c r="B139" s="24"/>
      <c r="C139" s="6"/>
      <c r="D139" s="1" t="str">
        <f t="shared" si="8"/>
        <v/>
      </c>
      <c r="E139" s="1"/>
      <c r="F139" s="30"/>
      <c r="G139" s="7"/>
      <c r="H139" s="29" t="str">
        <f t="shared" si="9"/>
        <v>NULL</v>
      </c>
      <c r="K139" s="53" t="str">
        <f>TeamDec[[#This Row],[FullName]]</f>
        <v/>
      </c>
      <c r="L139" s="51">
        <f>TeamDec[[#This Row],[Club]]</f>
        <v>0</v>
      </c>
      <c r="M139" s="52">
        <f>TeamDec[[#This Row],[Gender]]</f>
        <v>0</v>
      </c>
      <c r="N13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9" s="53" t="str">
        <f>TeamDec[[#This Row],[FullName]]</f>
        <v/>
      </c>
      <c r="R139" s="51">
        <f>TeamDec[[#This Row],[Club]]</f>
        <v>0</v>
      </c>
      <c r="S139" s="52">
        <f>TeamDec[[#This Row],[Gender]]</f>
        <v>0</v>
      </c>
      <c r="T1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9" s="53" t="str">
        <f>TeamDec[[#This Row],[FullName]]</f>
        <v/>
      </c>
      <c r="X139" s="51">
        <f>TeamDec[[#This Row],[Club]]</f>
        <v>0</v>
      </c>
      <c r="Y139" s="52">
        <f>TeamDec[[#This Row],[Gender]]</f>
        <v>0</v>
      </c>
      <c r="Z1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9" s="53" t="str">
        <f>TeamDec[[#This Row],[FullName]]</f>
        <v/>
      </c>
      <c r="AD139" s="51">
        <f>TeamDec[[#This Row],[Club]]</f>
        <v>0</v>
      </c>
      <c r="AE139" s="52">
        <f>TeamDec[[#This Row],[Gender]]</f>
        <v>0</v>
      </c>
      <c r="AF1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9" s="53" t="str">
        <f>TeamDec[[#This Row],[FullName]]</f>
        <v/>
      </c>
      <c r="AJ139" s="51">
        <f>TeamDec[[#This Row],[Club]]</f>
        <v>0</v>
      </c>
      <c r="AK139" s="52">
        <f>TeamDec[[#This Row],[Gender]]</f>
        <v>0</v>
      </c>
      <c r="AL1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9" s="53" t="str">
        <f>TeamDec[[#This Row],[FullName]]</f>
        <v/>
      </c>
      <c r="AP139" s="51">
        <f>TeamDec[[#This Row],[Club]]</f>
        <v>0</v>
      </c>
      <c r="AQ139" s="52">
        <f>TeamDec[[#This Row],[Gender]]</f>
        <v>0</v>
      </c>
      <c r="AR139" s="51" t="str">
        <f>TeamDec[[#This Row],[AG]]</f>
        <v>NULL</v>
      </c>
      <c r="AS139" s="35">
        <f t="shared" si="10"/>
        <v>0</v>
      </c>
      <c r="AT139" s="29">
        <f t="shared" si="11"/>
        <v>0</v>
      </c>
    </row>
    <row r="140" spans="1:46" x14ac:dyDescent="0.35">
      <c r="A140" s="5"/>
      <c r="B140" s="24"/>
      <c r="C140" s="6"/>
      <c r="D140" s="1" t="str">
        <f t="shared" si="8"/>
        <v/>
      </c>
      <c r="E140" s="1"/>
      <c r="F140" s="30"/>
      <c r="G140" s="7"/>
      <c r="H140" s="29" t="str">
        <f t="shared" si="9"/>
        <v>NULL</v>
      </c>
      <c r="K140" s="53" t="str">
        <f>TeamDec[[#This Row],[FullName]]</f>
        <v/>
      </c>
      <c r="L140" s="51">
        <f>TeamDec[[#This Row],[Club]]</f>
        <v>0</v>
      </c>
      <c r="M140" s="52">
        <f>TeamDec[[#This Row],[Gender]]</f>
        <v>0</v>
      </c>
      <c r="N14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0" s="53" t="str">
        <f>TeamDec[[#This Row],[FullName]]</f>
        <v/>
      </c>
      <c r="R140" s="51">
        <f>TeamDec[[#This Row],[Club]]</f>
        <v>0</v>
      </c>
      <c r="S140" s="52">
        <f>TeamDec[[#This Row],[Gender]]</f>
        <v>0</v>
      </c>
      <c r="T14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0" s="53" t="str">
        <f>TeamDec[[#This Row],[FullName]]</f>
        <v/>
      </c>
      <c r="X140" s="51">
        <f>TeamDec[[#This Row],[Club]]</f>
        <v>0</v>
      </c>
      <c r="Y140" s="52">
        <f>TeamDec[[#This Row],[Gender]]</f>
        <v>0</v>
      </c>
      <c r="Z14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0" s="53" t="str">
        <f>TeamDec[[#This Row],[FullName]]</f>
        <v/>
      </c>
      <c r="AD140" s="51">
        <f>TeamDec[[#This Row],[Club]]</f>
        <v>0</v>
      </c>
      <c r="AE140" s="52">
        <f>TeamDec[[#This Row],[Gender]]</f>
        <v>0</v>
      </c>
      <c r="AF1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0" s="53" t="str">
        <f>TeamDec[[#This Row],[FullName]]</f>
        <v/>
      </c>
      <c r="AJ140" s="51">
        <f>TeamDec[[#This Row],[Club]]</f>
        <v>0</v>
      </c>
      <c r="AK140" s="52">
        <f>TeamDec[[#This Row],[Gender]]</f>
        <v>0</v>
      </c>
      <c r="AL1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0" s="53" t="str">
        <f>TeamDec[[#This Row],[FullName]]</f>
        <v/>
      </c>
      <c r="AP140" s="51">
        <f>TeamDec[[#This Row],[Club]]</f>
        <v>0</v>
      </c>
      <c r="AQ140" s="52">
        <f>TeamDec[[#This Row],[Gender]]</f>
        <v>0</v>
      </c>
      <c r="AR140" s="51" t="str">
        <f>TeamDec[[#This Row],[AG]]</f>
        <v>NULL</v>
      </c>
      <c r="AS140" s="35">
        <f t="shared" si="10"/>
        <v>0</v>
      </c>
      <c r="AT140" s="29">
        <f t="shared" si="11"/>
        <v>0</v>
      </c>
    </row>
    <row r="141" spans="1:46" x14ac:dyDescent="0.35">
      <c r="A141" s="5"/>
      <c r="B141" s="24"/>
      <c r="C141" s="6"/>
      <c r="D141" s="1" t="str">
        <f t="shared" si="8"/>
        <v/>
      </c>
      <c r="E141" s="1"/>
      <c r="F141" s="30"/>
      <c r="G141" s="7"/>
      <c r="H141" s="29" t="str">
        <f t="shared" si="9"/>
        <v>NULL</v>
      </c>
      <c r="K141" s="53" t="str">
        <f>TeamDec[[#This Row],[FullName]]</f>
        <v/>
      </c>
      <c r="L141" s="51">
        <f>TeamDec[[#This Row],[Club]]</f>
        <v>0</v>
      </c>
      <c r="M141" s="52">
        <f>TeamDec[[#This Row],[Gender]]</f>
        <v>0</v>
      </c>
      <c r="N14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1" s="53" t="str">
        <f>TeamDec[[#This Row],[FullName]]</f>
        <v/>
      </c>
      <c r="R141" s="51">
        <f>TeamDec[[#This Row],[Club]]</f>
        <v>0</v>
      </c>
      <c r="S141" s="52">
        <f>TeamDec[[#This Row],[Gender]]</f>
        <v>0</v>
      </c>
      <c r="T14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1" s="53" t="str">
        <f>TeamDec[[#This Row],[FullName]]</f>
        <v/>
      </c>
      <c r="X141" s="51">
        <f>TeamDec[[#This Row],[Club]]</f>
        <v>0</v>
      </c>
      <c r="Y141" s="52">
        <f>TeamDec[[#This Row],[Gender]]</f>
        <v>0</v>
      </c>
      <c r="Z14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1" s="53" t="str">
        <f>TeamDec[[#This Row],[FullName]]</f>
        <v/>
      </c>
      <c r="AD141" s="51">
        <f>TeamDec[[#This Row],[Club]]</f>
        <v>0</v>
      </c>
      <c r="AE141" s="52">
        <f>TeamDec[[#This Row],[Gender]]</f>
        <v>0</v>
      </c>
      <c r="AF1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1" s="53" t="str">
        <f>TeamDec[[#This Row],[FullName]]</f>
        <v/>
      </c>
      <c r="AJ141" s="51">
        <f>TeamDec[[#This Row],[Club]]</f>
        <v>0</v>
      </c>
      <c r="AK141" s="52">
        <f>TeamDec[[#This Row],[Gender]]</f>
        <v>0</v>
      </c>
      <c r="AL1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1" s="53" t="str">
        <f>TeamDec[[#This Row],[FullName]]</f>
        <v/>
      </c>
      <c r="AP141" s="51">
        <f>TeamDec[[#This Row],[Club]]</f>
        <v>0</v>
      </c>
      <c r="AQ141" s="52">
        <f>TeamDec[[#This Row],[Gender]]</f>
        <v>0</v>
      </c>
      <c r="AR141" s="51" t="str">
        <f>TeamDec[[#This Row],[AG]]</f>
        <v>NULL</v>
      </c>
      <c r="AS141" s="35">
        <f t="shared" si="10"/>
        <v>0</v>
      </c>
      <c r="AT141" s="29">
        <f t="shared" si="11"/>
        <v>0</v>
      </c>
    </row>
    <row r="142" spans="1:46" x14ac:dyDescent="0.35">
      <c r="A142" s="5"/>
      <c r="B142" s="24"/>
      <c r="C142" s="6"/>
      <c r="D142" s="1" t="str">
        <f t="shared" si="8"/>
        <v/>
      </c>
      <c r="E142" s="1"/>
      <c r="F142" s="30"/>
      <c r="G142" s="7"/>
      <c r="H142" s="29" t="str">
        <f t="shared" si="9"/>
        <v>NULL</v>
      </c>
      <c r="K142" s="53" t="str">
        <f>TeamDec[[#This Row],[FullName]]</f>
        <v/>
      </c>
      <c r="L142" s="51">
        <f>TeamDec[[#This Row],[Club]]</f>
        <v>0</v>
      </c>
      <c r="M142" s="52">
        <f>TeamDec[[#This Row],[Gender]]</f>
        <v>0</v>
      </c>
      <c r="N14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2" s="53" t="str">
        <f>TeamDec[[#This Row],[FullName]]</f>
        <v/>
      </c>
      <c r="R142" s="51">
        <f>TeamDec[[#This Row],[Club]]</f>
        <v>0</v>
      </c>
      <c r="S142" s="52">
        <f>TeamDec[[#This Row],[Gender]]</f>
        <v>0</v>
      </c>
      <c r="T14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2" s="53" t="str">
        <f>TeamDec[[#This Row],[FullName]]</f>
        <v/>
      </c>
      <c r="X142" s="51">
        <f>TeamDec[[#This Row],[Club]]</f>
        <v>0</v>
      </c>
      <c r="Y142" s="52">
        <f>TeamDec[[#This Row],[Gender]]</f>
        <v>0</v>
      </c>
      <c r="Z14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2" s="53" t="str">
        <f>TeamDec[[#This Row],[FullName]]</f>
        <v/>
      </c>
      <c r="AD142" s="51">
        <f>TeamDec[[#This Row],[Club]]</f>
        <v>0</v>
      </c>
      <c r="AE142" s="52">
        <f>TeamDec[[#This Row],[Gender]]</f>
        <v>0</v>
      </c>
      <c r="AF1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2" s="53" t="str">
        <f>TeamDec[[#This Row],[FullName]]</f>
        <v/>
      </c>
      <c r="AJ142" s="51">
        <f>TeamDec[[#This Row],[Club]]</f>
        <v>0</v>
      </c>
      <c r="AK142" s="52">
        <f>TeamDec[[#This Row],[Gender]]</f>
        <v>0</v>
      </c>
      <c r="AL1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2" s="53" t="str">
        <f>TeamDec[[#This Row],[FullName]]</f>
        <v/>
      </c>
      <c r="AP142" s="51">
        <f>TeamDec[[#This Row],[Club]]</f>
        <v>0</v>
      </c>
      <c r="AQ142" s="52">
        <f>TeamDec[[#This Row],[Gender]]</f>
        <v>0</v>
      </c>
      <c r="AR142" s="51" t="str">
        <f>TeamDec[[#This Row],[AG]]</f>
        <v>NULL</v>
      </c>
      <c r="AS142" s="35">
        <f t="shared" si="10"/>
        <v>0</v>
      </c>
      <c r="AT142" s="29">
        <f t="shared" si="11"/>
        <v>0</v>
      </c>
    </row>
    <row r="143" spans="1:46" x14ac:dyDescent="0.35">
      <c r="A143" s="5"/>
      <c r="B143" s="24"/>
      <c r="C143" s="6"/>
      <c r="D143" s="1" t="str">
        <f t="shared" si="8"/>
        <v/>
      </c>
      <c r="E143" s="1"/>
      <c r="F143" s="30"/>
      <c r="G143" s="7"/>
      <c r="H143" s="29" t="str">
        <f t="shared" si="9"/>
        <v>NULL</v>
      </c>
      <c r="K143" s="53" t="str">
        <f>TeamDec[[#This Row],[FullName]]</f>
        <v/>
      </c>
      <c r="L143" s="51">
        <f>TeamDec[[#This Row],[Club]]</f>
        <v>0</v>
      </c>
      <c r="M143" s="52">
        <f>TeamDec[[#This Row],[Gender]]</f>
        <v>0</v>
      </c>
      <c r="N14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3" s="53" t="str">
        <f>TeamDec[[#This Row],[FullName]]</f>
        <v/>
      </c>
      <c r="R143" s="51">
        <f>TeamDec[[#This Row],[Club]]</f>
        <v>0</v>
      </c>
      <c r="S143" s="52">
        <f>TeamDec[[#This Row],[Gender]]</f>
        <v>0</v>
      </c>
      <c r="T14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3" s="53" t="str">
        <f>TeamDec[[#This Row],[FullName]]</f>
        <v/>
      </c>
      <c r="X143" s="51">
        <f>TeamDec[[#This Row],[Club]]</f>
        <v>0</v>
      </c>
      <c r="Y143" s="52">
        <f>TeamDec[[#This Row],[Gender]]</f>
        <v>0</v>
      </c>
      <c r="Z1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3" s="53" t="str">
        <f>TeamDec[[#This Row],[FullName]]</f>
        <v/>
      </c>
      <c r="AD143" s="51">
        <f>TeamDec[[#This Row],[Club]]</f>
        <v>0</v>
      </c>
      <c r="AE143" s="52">
        <f>TeamDec[[#This Row],[Gender]]</f>
        <v>0</v>
      </c>
      <c r="AF1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3" s="53" t="str">
        <f>TeamDec[[#This Row],[FullName]]</f>
        <v/>
      </c>
      <c r="AJ143" s="51">
        <f>TeamDec[[#This Row],[Club]]</f>
        <v>0</v>
      </c>
      <c r="AK143" s="52">
        <f>TeamDec[[#This Row],[Gender]]</f>
        <v>0</v>
      </c>
      <c r="AL1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3" s="53" t="str">
        <f>TeamDec[[#This Row],[FullName]]</f>
        <v/>
      </c>
      <c r="AP143" s="51">
        <f>TeamDec[[#This Row],[Club]]</f>
        <v>0</v>
      </c>
      <c r="AQ143" s="52">
        <f>TeamDec[[#This Row],[Gender]]</f>
        <v>0</v>
      </c>
      <c r="AR143" s="51" t="str">
        <f>TeamDec[[#This Row],[AG]]</f>
        <v>NULL</v>
      </c>
      <c r="AS143" s="35">
        <f t="shared" si="10"/>
        <v>0</v>
      </c>
      <c r="AT143" s="29">
        <f t="shared" si="11"/>
        <v>0</v>
      </c>
    </row>
    <row r="144" spans="1:46" x14ac:dyDescent="0.35">
      <c r="A144" s="5"/>
      <c r="B144" s="27" t="s">
        <v>279</v>
      </c>
      <c r="C144" s="27" t="s">
        <v>280</v>
      </c>
      <c r="D144" s="1" t="str">
        <f t="shared" si="8"/>
        <v>Rupert Bate</v>
      </c>
      <c r="E144" s="1" t="s">
        <v>1</v>
      </c>
      <c r="F144" s="30" t="s">
        <v>16</v>
      </c>
      <c r="G144" s="7">
        <v>5</v>
      </c>
      <c r="H144" s="29" t="str">
        <f t="shared" si="9"/>
        <v>U11</v>
      </c>
      <c r="K144" s="53" t="str">
        <f>TeamDec[[#This Row],[FullName]]</f>
        <v>Rupert Bate</v>
      </c>
      <c r="L144" s="51" t="str">
        <f>TeamDec[[#This Row],[Club]]</f>
        <v>Colchester &amp; Tendring AC</v>
      </c>
      <c r="M144" s="52" t="str">
        <f>TeamDec[[#This Row],[Gender]]</f>
        <v>M</v>
      </c>
      <c r="N14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4" s="53" t="str">
        <f>TeamDec[[#This Row],[FullName]]</f>
        <v>Rupert Bate</v>
      </c>
      <c r="R144" s="51" t="str">
        <f>TeamDec[[#This Row],[Club]]</f>
        <v>Colchester &amp; Tendring AC</v>
      </c>
      <c r="S144" s="52" t="str">
        <f>TeamDec[[#This Row],[Gender]]</f>
        <v>M</v>
      </c>
      <c r="T1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4" s="53" t="str">
        <f>TeamDec[[#This Row],[FullName]]</f>
        <v>Rupert Bate</v>
      </c>
      <c r="X144" s="51" t="str">
        <f>TeamDec[[#This Row],[Club]]</f>
        <v>Colchester &amp; Tendring AC</v>
      </c>
      <c r="Y144" s="52" t="str">
        <f>TeamDec[[#This Row],[Gender]]</f>
        <v>M</v>
      </c>
      <c r="Z1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4" s="53" t="str">
        <f>TeamDec[[#This Row],[FullName]]</f>
        <v>Rupert Bate</v>
      </c>
      <c r="AD144" s="51" t="str">
        <f>TeamDec[[#This Row],[Club]]</f>
        <v>Colchester &amp; Tendring AC</v>
      </c>
      <c r="AE144" s="52" t="str">
        <f>TeamDec[[#This Row],[Gender]]</f>
        <v>M</v>
      </c>
      <c r="AF1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4" s="53" t="str">
        <f>TeamDec[[#This Row],[FullName]]</f>
        <v>Rupert Bate</v>
      </c>
      <c r="AJ144" s="51" t="str">
        <f>TeamDec[[#This Row],[Club]]</f>
        <v>Colchester &amp; Tendring AC</v>
      </c>
      <c r="AK144" s="52" t="str">
        <f>TeamDec[[#This Row],[Gender]]</f>
        <v>M</v>
      </c>
      <c r="AL1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4" s="53" t="str">
        <f>TeamDec[[#This Row],[FullName]]</f>
        <v>Rupert Bate</v>
      </c>
      <c r="AP144" s="51" t="str">
        <f>TeamDec[[#This Row],[Club]]</f>
        <v>Colchester &amp; Tendring AC</v>
      </c>
      <c r="AQ144" s="52" t="str">
        <f>TeamDec[[#This Row],[Gender]]</f>
        <v>M</v>
      </c>
      <c r="AR144" s="51" t="str">
        <f>TeamDec[[#This Row],[AG]]</f>
        <v>U11</v>
      </c>
      <c r="AS144" s="35">
        <f t="shared" si="10"/>
        <v>0</v>
      </c>
      <c r="AT144" s="29">
        <f t="shared" si="11"/>
        <v>0</v>
      </c>
    </row>
    <row r="145" spans="1:46" x14ac:dyDescent="0.35">
      <c r="A145" s="5"/>
      <c r="B145" s="27" t="s">
        <v>281</v>
      </c>
      <c r="C145" s="27" t="s">
        <v>282</v>
      </c>
      <c r="D145" s="1" t="str">
        <f t="shared" si="8"/>
        <v>Laiton Berrryman-Burgoyne</v>
      </c>
      <c r="E145" s="1" t="s">
        <v>1</v>
      </c>
      <c r="F145" s="30" t="s">
        <v>16</v>
      </c>
      <c r="G145" s="7">
        <v>5</v>
      </c>
      <c r="H145" s="29" t="str">
        <f t="shared" si="9"/>
        <v>U11</v>
      </c>
      <c r="K145" s="53" t="str">
        <f>TeamDec[[#This Row],[FullName]]</f>
        <v>Laiton Berrryman-Burgoyne</v>
      </c>
      <c r="L145" s="51" t="str">
        <f>TeamDec[[#This Row],[Club]]</f>
        <v>Colchester &amp; Tendring AC</v>
      </c>
      <c r="M145" s="52" t="str">
        <f>TeamDec[[#This Row],[Gender]]</f>
        <v>M</v>
      </c>
      <c r="N14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5" s="53" t="str">
        <f>TeamDec[[#This Row],[FullName]]</f>
        <v>Laiton Berrryman-Burgoyne</v>
      </c>
      <c r="R145" s="51" t="str">
        <f>TeamDec[[#This Row],[Club]]</f>
        <v>Colchester &amp; Tendring AC</v>
      </c>
      <c r="S145" s="52" t="str">
        <f>TeamDec[[#This Row],[Gender]]</f>
        <v>M</v>
      </c>
      <c r="T14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5" s="53" t="str">
        <f>TeamDec[[#This Row],[FullName]]</f>
        <v>Laiton Berrryman-Burgoyne</v>
      </c>
      <c r="X145" s="51" t="str">
        <f>TeamDec[[#This Row],[Club]]</f>
        <v>Colchester &amp; Tendring AC</v>
      </c>
      <c r="Y145" s="52" t="str">
        <f>TeamDec[[#This Row],[Gender]]</f>
        <v>M</v>
      </c>
      <c r="Z1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5" s="53" t="str">
        <f>TeamDec[[#This Row],[FullName]]</f>
        <v>Laiton Berrryman-Burgoyne</v>
      </c>
      <c r="AD145" s="51" t="str">
        <f>TeamDec[[#This Row],[Club]]</f>
        <v>Colchester &amp; Tendring AC</v>
      </c>
      <c r="AE145" s="52" t="str">
        <f>TeamDec[[#This Row],[Gender]]</f>
        <v>M</v>
      </c>
      <c r="AF1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5" s="53" t="str">
        <f>TeamDec[[#This Row],[FullName]]</f>
        <v>Laiton Berrryman-Burgoyne</v>
      </c>
      <c r="AJ145" s="51" t="str">
        <f>TeamDec[[#This Row],[Club]]</f>
        <v>Colchester &amp; Tendring AC</v>
      </c>
      <c r="AK145" s="52" t="str">
        <f>TeamDec[[#This Row],[Gender]]</f>
        <v>M</v>
      </c>
      <c r="AL1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5" s="53" t="str">
        <f>TeamDec[[#This Row],[FullName]]</f>
        <v>Laiton Berrryman-Burgoyne</v>
      </c>
      <c r="AP145" s="51" t="str">
        <f>TeamDec[[#This Row],[Club]]</f>
        <v>Colchester &amp; Tendring AC</v>
      </c>
      <c r="AQ145" s="52" t="str">
        <f>TeamDec[[#This Row],[Gender]]</f>
        <v>M</v>
      </c>
      <c r="AR145" s="51" t="str">
        <f>TeamDec[[#This Row],[AG]]</f>
        <v>U11</v>
      </c>
      <c r="AS145" s="35">
        <f t="shared" si="10"/>
        <v>0</v>
      </c>
      <c r="AT145" s="29">
        <f t="shared" si="11"/>
        <v>0</v>
      </c>
    </row>
    <row r="146" spans="1:46" x14ac:dyDescent="0.35">
      <c r="A146" s="5"/>
      <c r="B146" s="27" t="s">
        <v>283</v>
      </c>
      <c r="C146" s="27" t="s">
        <v>284</v>
      </c>
      <c r="D146" s="1" t="str">
        <f t="shared" si="8"/>
        <v>Max Croll</v>
      </c>
      <c r="E146" s="1" t="s">
        <v>1</v>
      </c>
      <c r="F146" s="30" t="s">
        <v>16</v>
      </c>
      <c r="G146" s="7">
        <v>5</v>
      </c>
      <c r="H146" s="29" t="str">
        <f t="shared" si="9"/>
        <v>U11</v>
      </c>
      <c r="K146" s="53" t="str">
        <f>TeamDec[[#This Row],[FullName]]</f>
        <v>Max Croll</v>
      </c>
      <c r="L146" s="51" t="str">
        <f>TeamDec[[#This Row],[Club]]</f>
        <v>Colchester &amp; Tendring AC</v>
      </c>
      <c r="M146" s="52" t="str">
        <f>TeamDec[[#This Row],[Gender]]</f>
        <v>M</v>
      </c>
      <c r="N1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6" s="53" t="str">
        <f>TeamDec[[#This Row],[FullName]]</f>
        <v>Max Croll</v>
      </c>
      <c r="R146" s="51" t="str">
        <f>TeamDec[[#This Row],[Club]]</f>
        <v>Colchester &amp; Tendring AC</v>
      </c>
      <c r="S146" s="52" t="str">
        <f>TeamDec[[#This Row],[Gender]]</f>
        <v>M</v>
      </c>
      <c r="T1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6" s="53" t="str">
        <f>TeamDec[[#This Row],[FullName]]</f>
        <v>Max Croll</v>
      </c>
      <c r="X146" s="51" t="str">
        <f>TeamDec[[#This Row],[Club]]</f>
        <v>Colchester &amp; Tendring AC</v>
      </c>
      <c r="Y146" s="52" t="str">
        <f>TeamDec[[#This Row],[Gender]]</f>
        <v>M</v>
      </c>
      <c r="Z1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6" s="53" t="str">
        <f>TeamDec[[#This Row],[FullName]]</f>
        <v>Max Croll</v>
      </c>
      <c r="AD146" s="51" t="str">
        <f>TeamDec[[#This Row],[Club]]</f>
        <v>Colchester &amp; Tendring AC</v>
      </c>
      <c r="AE146" s="52" t="str">
        <f>TeamDec[[#This Row],[Gender]]</f>
        <v>M</v>
      </c>
      <c r="AF1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6" s="53" t="str">
        <f>TeamDec[[#This Row],[FullName]]</f>
        <v>Max Croll</v>
      </c>
      <c r="AJ146" s="51" t="str">
        <f>TeamDec[[#This Row],[Club]]</f>
        <v>Colchester &amp; Tendring AC</v>
      </c>
      <c r="AK146" s="52" t="str">
        <f>TeamDec[[#This Row],[Gender]]</f>
        <v>M</v>
      </c>
      <c r="AL1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6" s="53" t="str">
        <f>TeamDec[[#This Row],[FullName]]</f>
        <v>Max Croll</v>
      </c>
      <c r="AP146" s="51" t="str">
        <f>TeamDec[[#This Row],[Club]]</f>
        <v>Colchester &amp; Tendring AC</v>
      </c>
      <c r="AQ146" s="52" t="str">
        <f>TeamDec[[#This Row],[Gender]]</f>
        <v>M</v>
      </c>
      <c r="AR146" s="51" t="str">
        <f>TeamDec[[#This Row],[AG]]</f>
        <v>U11</v>
      </c>
      <c r="AS146" s="35">
        <f t="shared" si="10"/>
        <v>0</v>
      </c>
      <c r="AT146" s="29">
        <f t="shared" si="11"/>
        <v>0</v>
      </c>
    </row>
    <row r="147" spans="1:46" x14ac:dyDescent="0.35">
      <c r="A147" s="5"/>
      <c r="B147" s="27" t="s">
        <v>162</v>
      </c>
      <c r="C147" s="27" t="s">
        <v>285</v>
      </c>
      <c r="D147" s="1" t="str">
        <f t="shared" si="8"/>
        <v>Jacob Dunne</v>
      </c>
      <c r="E147" s="1" t="s">
        <v>1</v>
      </c>
      <c r="F147" s="30" t="s">
        <v>16</v>
      </c>
      <c r="G147" s="7">
        <v>5</v>
      </c>
      <c r="H147" s="29" t="str">
        <f t="shared" si="9"/>
        <v>U11</v>
      </c>
      <c r="K147" s="53" t="str">
        <f>TeamDec[[#This Row],[FullName]]</f>
        <v>Jacob Dunne</v>
      </c>
      <c r="L147" s="51" t="str">
        <f>TeamDec[[#This Row],[Club]]</f>
        <v>Colchester &amp; Tendring AC</v>
      </c>
      <c r="M147" s="52" t="str">
        <f>TeamDec[[#This Row],[Gender]]</f>
        <v>M</v>
      </c>
      <c r="N14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7" s="53" t="str">
        <f>TeamDec[[#This Row],[FullName]]</f>
        <v>Jacob Dunne</v>
      </c>
      <c r="R147" s="51" t="str">
        <f>TeamDec[[#This Row],[Club]]</f>
        <v>Colchester &amp; Tendring AC</v>
      </c>
      <c r="S147" s="52" t="str">
        <f>TeamDec[[#This Row],[Gender]]</f>
        <v>M</v>
      </c>
      <c r="T1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7" s="53" t="str">
        <f>TeamDec[[#This Row],[FullName]]</f>
        <v>Jacob Dunne</v>
      </c>
      <c r="X147" s="51" t="str">
        <f>TeamDec[[#This Row],[Club]]</f>
        <v>Colchester &amp; Tendring AC</v>
      </c>
      <c r="Y147" s="52" t="str">
        <f>TeamDec[[#This Row],[Gender]]</f>
        <v>M</v>
      </c>
      <c r="Z1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7" s="53" t="str">
        <f>TeamDec[[#This Row],[FullName]]</f>
        <v>Jacob Dunne</v>
      </c>
      <c r="AD147" s="51" t="str">
        <f>TeamDec[[#This Row],[Club]]</f>
        <v>Colchester &amp; Tendring AC</v>
      </c>
      <c r="AE147" s="52" t="str">
        <f>TeamDec[[#This Row],[Gender]]</f>
        <v>M</v>
      </c>
      <c r="AF1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7" s="53" t="str">
        <f>TeamDec[[#This Row],[FullName]]</f>
        <v>Jacob Dunne</v>
      </c>
      <c r="AJ147" s="51" t="str">
        <f>TeamDec[[#This Row],[Club]]</f>
        <v>Colchester &amp; Tendring AC</v>
      </c>
      <c r="AK147" s="52" t="str">
        <f>TeamDec[[#This Row],[Gender]]</f>
        <v>M</v>
      </c>
      <c r="AL1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7" s="53" t="str">
        <f>TeamDec[[#This Row],[FullName]]</f>
        <v>Jacob Dunne</v>
      </c>
      <c r="AP147" s="51" t="str">
        <f>TeamDec[[#This Row],[Club]]</f>
        <v>Colchester &amp; Tendring AC</v>
      </c>
      <c r="AQ147" s="52" t="str">
        <f>TeamDec[[#This Row],[Gender]]</f>
        <v>M</v>
      </c>
      <c r="AR147" s="51" t="str">
        <f>TeamDec[[#This Row],[AG]]</f>
        <v>U11</v>
      </c>
      <c r="AS147" s="35">
        <f t="shared" si="10"/>
        <v>0</v>
      </c>
      <c r="AT147" s="29">
        <f t="shared" si="11"/>
        <v>0</v>
      </c>
    </row>
    <row r="148" spans="1:46" x14ac:dyDescent="0.35">
      <c r="A148" s="5"/>
      <c r="B148" s="27" t="s">
        <v>162</v>
      </c>
      <c r="C148" s="27" t="s">
        <v>286</v>
      </c>
      <c r="D148" s="1" t="str">
        <f t="shared" si="8"/>
        <v>Jacob Morley</v>
      </c>
      <c r="E148" s="1" t="s">
        <v>1</v>
      </c>
      <c r="F148" s="30" t="s">
        <v>16</v>
      </c>
      <c r="G148" s="7">
        <v>5</v>
      </c>
      <c r="H148" s="29" t="str">
        <f t="shared" si="9"/>
        <v>U11</v>
      </c>
      <c r="K148" s="53" t="str">
        <f>TeamDec[[#This Row],[FullName]]</f>
        <v>Jacob Morley</v>
      </c>
      <c r="L148" s="51" t="str">
        <f>TeamDec[[#This Row],[Club]]</f>
        <v>Colchester &amp; Tendring AC</v>
      </c>
      <c r="M148" s="52" t="str">
        <f>TeamDec[[#This Row],[Gender]]</f>
        <v>M</v>
      </c>
      <c r="N14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8" s="53" t="str">
        <f>TeamDec[[#This Row],[FullName]]</f>
        <v>Jacob Morley</v>
      </c>
      <c r="R148" s="51" t="str">
        <f>TeamDec[[#This Row],[Club]]</f>
        <v>Colchester &amp; Tendring AC</v>
      </c>
      <c r="S148" s="52" t="str">
        <f>TeamDec[[#This Row],[Gender]]</f>
        <v>M</v>
      </c>
      <c r="T1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8" s="53" t="str">
        <f>TeamDec[[#This Row],[FullName]]</f>
        <v>Jacob Morley</v>
      </c>
      <c r="X148" s="51" t="str">
        <f>TeamDec[[#This Row],[Club]]</f>
        <v>Colchester &amp; Tendring AC</v>
      </c>
      <c r="Y148" s="52" t="str">
        <f>TeamDec[[#This Row],[Gender]]</f>
        <v>M</v>
      </c>
      <c r="Z1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8" s="53" t="str">
        <f>TeamDec[[#This Row],[FullName]]</f>
        <v>Jacob Morley</v>
      </c>
      <c r="AD148" s="51" t="str">
        <f>TeamDec[[#This Row],[Club]]</f>
        <v>Colchester &amp; Tendring AC</v>
      </c>
      <c r="AE148" s="52" t="str">
        <f>TeamDec[[#This Row],[Gender]]</f>
        <v>M</v>
      </c>
      <c r="AF1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8" s="53" t="str">
        <f>TeamDec[[#This Row],[FullName]]</f>
        <v>Jacob Morley</v>
      </c>
      <c r="AJ148" s="51" t="str">
        <f>TeamDec[[#This Row],[Club]]</f>
        <v>Colchester &amp; Tendring AC</v>
      </c>
      <c r="AK148" s="52" t="str">
        <f>TeamDec[[#This Row],[Gender]]</f>
        <v>M</v>
      </c>
      <c r="AL1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8" s="53" t="str">
        <f>TeamDec[[#This Row],[FullName]]</f>
        <v>Jacob Morley</v>
      </c>
      <c r="AP148" s="51" t="str">
        <f>TeamDec[[#This Row],[Club]]</f>
        <v>Colchester &amp; Tendring AC</v>
      </c>
      <c r="AQ148" s="52" t="str">
        <f>TeamDec[[#This Row],[Gender]]</f>
        <v>M</v>
      </c>
      <c r="AR148" s="51" t="str">
        <f>TeamDec[[#This Row],[AG]]</f>
        <v>U11</v>
      </c>
      <c r="AS148" s="35">
        <f t="shared" si="10"/>
        <v>0</v>
      </c>
      <c r="AT148" s="29">
        <f t="shared" si="11"/>
        <v>0</v>
      </c>
    </row>
    <row r="149" spans="1:46" x14ac:dyDescent="0.35">
      <c r="A149" s="5"/>
      <c r="B149" s="27" t="s">
        <v>157</v>
      </c>
      <c r="C149" s="27" t="s">
        <v>286</v>
      </c>
      <c r="D149" s="1" t="str">
        <f t="shared" si="8"/>
        <v>Samuel Morley</v>
      </c>
      <c r="E149" s="1" t="s">
        <v>1</v>
      </c>
      <c r="F149" s="30" t="s">
        <v>16</v>
      </c>
      <c r="G149" s="7">
        <v>5</v>
      </c>
      <c r="H149" s="29" t="str">
        <f t="shared" si="9"/>
        <v>U11</v>
      </c>
      <c r="K149" s="53" t="str">
        <f>TeamDec[[#This Row],[FullName]]</f>
        <v>Samuel Morley</v>
      </c>
      <c r="L149" s="51" t="str">
        <f>TeamDec[[#This Row],[Club]]</f>
        <v>Colchester &amp; Tendring AC</v>
      </c>
      <c r="M149" s="52" t="str">
        <f>TeamDec[[#This Row],[Gender]]</f>
        <v>M</v>
      </c>
      <c r="N1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9" s="53" t="str">
        <f>TeamDec[[#This Row],[FullName]]</f>
        <v>Samuel Morley</v>
      </c>
      <c r="R149" s="51" t="str">
        <f>TeamDec[[#This Row],[Club]]</f>
        <v>Colchester &amp; Tendring AC</v>
      </c>
      <c r="S149" s="52" t="str">
        <f>TeamDec[[#This Row],[Gender]]</f>
        <v>M</v>
      </c>
      <c r="T1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9" s="53" t="str">
        <f>TeamDec[[#This Row],[FullName]]</f>
        <v>Samuel Morley</v>
      </c>
      <c r="X149" s="51" t="str">
        <f>TeamDec[[#This Row],[Club]]</f>
        <v>Colchester &amp; Tendring AC</v>
      </c>
      <c r="Y149" s="52" t="str">
        <f>TeamDec[[#This Row],[Gender]]</f>
        <v>M</v>
      </c>
      <c r="Z1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9" s="53" t="str">
        <f>TeamDec[[#This Row],[FullName]]</f>
        <v>Samuel Morley</v>
      </c>
      <c r="AD149" s="51" t="str">
        <f>TeamDec[[#This Row],[Club]]</f>
        <v>Colchester &amp; Tendring AC</v>
      </c>
      <c r="AE149" s="52" t="str">
        <f>TeamDec[[#This Row],[Gender]]</f>
        <v>M</v>
      </c>
      <c r="AF1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9" s="53" t="str">
        <f>TeamDec[[#This Row],[FullName]]</f>
        <v>Samuel Morley</v>
      </c>
      <c r="AJ149" s="51" t="str">
        <f>TeamDec[[#This Row],[Club]]</f>
        <v>Colchester &amp; Tendring AC</v>
      </c>
      <c r="AK149" s="52" t="str">
        <f>TeamDec[[#This Row],[Gender]]</f>
        <v>M</v>
      </c>
      <c r="AL1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9" s="53" t="str">
        <f>TeamDec[[#This Row],[FullName]]</f>
        <v>Samuel Morley</v>
      </c>
      <c r="AP149" s="51" t="str">
        <f>TeamDec[[#This Row],[Club]]</f>
        <v>Colchester &amp; Tendring AC</v>
      </c>
      <c r="AQ149" s="52" t="str">
        <f>TeamDec[[#This Row],[Gender]]</f>
        <v>M</v>
      </c>
      <c r="AR149" s="51" t="str">
        <f>TeamDec[[#This Row],[AG]]</f>
        <v>U11</v>
      </c>
      <c r="AS149" s="35">
        <f t="shared" si="10"/>
        <v>0</v>
      </c>
      <c r="AT149" s="29">
        <f t="shared" si="11"/>
        <v>0</v>
      </c>
    </row>
    <row r="150" spans="1:46" x14ac:dyDescent="0.35">
      <c r="A150" s="5"/>
      <c r="B150" s="24" t="s">
        <v>287</v>
      </c>
      <c r="C150" s="6" t="s">
        <v>288</v>
      </c>
      <c r="D150" s="1" t="str">
        <f t="shared" si="8"/>
        <v>Akeem Osinaike</v>
      </c>
      <c r="E150" s="1" t="s">
        <v>1</v>
      </c>
      <c r="F150" s="30" t="s">
        <v>16</v>
      </c>
      <c r="G150" s="7">
        <v>5</v>
      </c>
      <c r="H150" s="29" t="str">
        <f t="shared" si="9"/>
        <v>U11</v>
      </c>
      <c r="K150" s="53" t="str">
        <f>TeamDec[[#This Row],[FullName]]</f>
        <v>Akeem Osinaike</v>
      </c>
      <c r="L150" s="51" t="str">
        <f>TeamDec[[#This Row],[Club]]</f>
        <v>Colchester &amp; Tendring AC</v>
      </c>
      <c r="M150" s="52" t="str">
        <f>TeamDec[[#This Row],[Gender]]</f>
        <v>M</v>
      </c>
      <c r="N15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0" s="53" t="str">
        <f>TeamDec[[#This Row],[FullName]]</f>
        <v>Akeem Osinaike</v>
      </c>
      <c r="R150" s="51" t="str">
        <f>TeamDec[[#This Row],[Club]]</f>
        <v>Colchester &amp; Tendring AC</v>
      </c>
      <c r="S150" s="52" t="str">
        <f>TeamDec[[#This Row],[Gender]]</f>
        <v>M</v>
      </c>
      <c r="T15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0" s="53" t="str">
        <f>TeamDec[[#This Row],[FullName]]</f>
        <v>Akeem Osinaike</v>
      </c>
      <c r="X150" s="51" t="str">
        <f>TeamDec[[#This Row],[Club]]</f>
        <v>Colchester &amp; Tendring AC</v>
      </c>
      <c r="Y150" s="52" t="str">
        <f>TeamDec[[#This Row],[Gender]]</f>
        <v>M</v>
      </c>
      <c r="Z1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0" s="53" t="str">
        <f>TeamDec[[#This Row],[FullName]]</f>
        <v>Akeem Osinaike</v>
      </c>
      <c r="AD150" s="51" t="str">
        <f>TeamDec[[#This Row],[Club]]</f>
        <v>Colchester &amp; Tendring AC</v>
      </c>
      <c r="AE150" s="52" t="str">
        <f>TeamDec[[#This Row],[Gender]]</f>
        <v>M</v>
      </c>
      <c r="AF1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0" s="53" t="str">
        <f>TeamDec[[#This Row],[FullName]]</f>
        <v>Akeem Osinaike</v>
      </c>
      <c r="AJ150" s="51" t="str">
        <f>TeamDec[[#This Row],[Club]]</f>
        <v>Colchester &amp; Tendring AC</v>
      </c>
      <c r="AK150" s="52" t="str">
        <f>TeamDec[[#This Row],[Gender]]</f>
        <v>M</v>
      </c>
      <c r="AL1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0" s="53" t="str">
        <f>TeamDec[[#This Row],[FullName]]</f>
        <v>Akeem Osinaike</v>
      </c>
      <c r="AP150" s="51" t="str">
        <f>TeamDec[[#This Row],[Club]]</f>
        <v>Colchester &amp; Tendring AC</v>
      </c>
      <c r="AQ150" s="52" t="str">
        <f>TeamDec[[#This Row],[Gender]]</f>
        <v>M</v>
      </c>
      <c r="AR150" s="51" t="str">
        <f>TeamDec[[#This Row],[AG]]</f>
        <v>U11</v>
      </c>
      <c r="AS150" s="35">
        <f t="shared" si="10"/>
        <v>0</v>
      </c>
      <c r="AT150" s="29">
        <f t="shared" si="11"/>
        <v>0</v>
      </c>
    </row>
    <row r="151" spans="1:46" x14ac:dyDescent="0.35">
      <c r="A151" s="5"/>
      <c r="B151" s="24" t="s">
        <v>289</v>
      </c>
      <c r="C151" s="6" t="s">
        <v>290</v>
      </c>
      <c r="D151" s="1" t="str">
        <f t="shared" si="8"/>
        <v>Aaron Westall</v>
      </c>
      <c r="E151" s="1" t="s">
        <v>1</v>
      </c>
      <c r="F151" s="30" t="s">
        <v>16</v>
      </c>
      <c r="G151" s="7">
        <v>5</v>
      </c>
      <c r="H151" s="29" t="str">
        <f t="shared" si="9"/>
        <v>U11</v>
      </c>
      <c r="K151" s="53" t="str">
        <f>TeamDec[[#This Row],[FullName]]</f>
        <v>Aaron Westall</v>
      </c>
      <c r="L151" s="51" t="str">
        <f>TeamDec[[#This Row],[Club]]</f>
        <v>Colchester &amp; Tendring AC</v>
      </c>
      <c r="M151" s="52" t="str">
        <f>TeamDec[[#This Row],[Gender]]</f>
        <v>M</v>
      </c>
      <c r="N15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1" s="53" t="str">
        <f>TeamDec[[#This Row],[FullName]]</f>
        <v>Aaron Westall</v>
      </c>
      <c r="R151" s="51" t="str">
        <f>TeamDec[[#This Row],[Club]]</f>
        <v>Colchester &amp; Tendring AC</v>
      </c>
      <c r="S151" s="52" t="str">
        <f>TeamDec[[#This Row],[Gender]]</f>
        <v>M</v>
      </c>
      <c r="T15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1" s="53" t="str">
        <f>TeamDec[[#This Row],[FullName]]</f>
        <v>Aaron Westall</v>
      </c>
      <c r="X151" s="51" t="str">
        <f>TeamDec[[#This Row],[Club]]</f>
        <v>Colchester &amp; Tendring AC</v>
      </c>
      <c r="Y151" s="52" t="str">
        <f>TeamDec[[#This Row],[Gender]]</f>
        <v>M</v>
      </c>
      <c r="Z15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1" s="53" t="str">
        <f>TeamDec[[#This Row],[FullName]]</f>
        <v>Aaron Westall</v>
      </c>
      <c r="AD151" s="51" t="str">
        <f>TeamDec[[#This Row],[Club]]</f>
        <v>Colchester &amp; Tendring AC</v>
      </c>
      <c r="AE151" s="52" t="str">
        <f>TeamDec[[#This Row],[Gender]]</f>
        <v>M</v>
      </c>
      <c r="AF1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1" s="53" t="str">
        <f>TeamDec[[#This Row],[FullName]]</f>
        <v>Aaron Westall</v>
      </c>
      <c r="AJ151" s="51" t="str">
        <f>TeamDec[[#This Row],[Club]]</f>
        <v>Colchester &amp; Tendring AC</v>
      </c>
      <c r="AK151" s="52" t="str">
        <f>TeamDec[[#This Row],[Gender]]</f>
        <v>M</v>
      </c>
      <c r="AL1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1" s="53" t="str">
        <f>TeamDec[[#This Row],[FullName]]</f>
        <v>Aaron Westall</v>
      </c>
      <c r="AP151" s="51" t="str">
        <f>TeamDec[[#This Row],[Club]]</f>
        <v>Colchester &amp; Tendring AC</v>
      </c>
      <c r="AQ151" s="52" t="str">
        <f>TeamDec[[#This Row],[Gender]]</f>
        <v>M</v>
      </c>
      <c r="AR151" s="51" t="str">
        <f>TeamDec[[#This Row],[AG]]</f>
        <v>U11</v>
      </c>
      <c r="AS151" s="35">
        <f t="shared" si="10"/>
        <v>0</v>
      </c>
      <c r="AT151" s="29">
        <f t="shared" si="11"/>
        <v>0</v>
      </c>
    </row>
    <row r="152" spans="1:46" x14ac:dyDescent="0.35">
      <c r="A152" s="5"/>
      <c r="B152" s="24" t="s">
        <v>291</v>
      </c>
      <c r="C152" s="6" t="s">
        <v>292</v>
      </c>
      <c r="D152" s="1" t="str">
        <f t="shared" si="8"/>
        <v>Albert Wheatley</v>
      </c>
      <c r="E152" s="1" t="s">
        <v>1</v>
      </c>
      <c r="F152" s="30" t="s">
        <v>16</v>
      </c>
      <c r="G152" s="7">
        <v>5</v>
      </c>
      <c r="H152" s="29" t="str">
        <f t="shared" si="9"/>
        <v>U11</v>
      </c>
      <c r="K152" s="53" t="str">
        <f>TeamDec[[#This Row],[FullName]]</f>
        <v>Albert Wheatley</v>
      </c>
      <c r="L152" s="51" t="str">
        <f>TeamDec[[#This Row],[Club]]</f>
        <v>Colchester &amp; Tendring AC</v>
      </c>
      <c r="M152" s="52" t="str">
        <f>TeamDec[[#This Row],[Gender]]</f>
        <v>M</v>
      </c>
      <c r="N15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2" s="53" t="str">
        <f>TeamDec[[#This Row],[FullName]]</f>
        <v>Albert Wheatley</v>
      </c>
      <c r="R152" s="51" t="str">
        <f>TeamDec[[#This Row],[Club]]</f>
        <v>Colchester &amp; Tendring AC</v>
      </c>
      <c r="S152" s="52" t="str">
        <f>TeamDec[[#This Row],[Gender]]</f>
        <v>M</v>
      </c>
      <c r="T1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2" s="53" t="str">
        <f>TeamDec[[#This Row],[FullName]]</f>
        <v>Albert Wheatley</v>
      </c>
      <c r="X152" s="51" t="str">
        <f>TeamDec[[#This Row],[Club]]</f>
        <v>Colchester &amp; Tendring AC</v>
      </c>
      <c r="Y152" s="52" t="str">
        <f>TeamDec[[#This Row],[Gender]]</f>
        <v>M</v>
      </c>
      <c r="Z1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2" s="53" t="str">
        <f>TeamDec[[#This Row],[FullName]]</f>
        <v>Albert Wheatley</v>
      </c>
      <c r="AD152" s="51" t="str">
        <f>TeamDec[[#This Row],[Club]]</f>
        <v>Colchester &amp; Tendring AC</v>
      </c>
      <c r="AE152" s="52" t="str">
        <f>TeamDec[[#This Row],[Gender]]</f>
        <v>M</v>
      </c>
      <c r="AF1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2" s="53" t="str">
        <f>TeamDec[[#This Row],[FullName]]</f>
        <v>Albert Wheatley</v>
      </c>
      <c r="AJ152" s="51" t="str">
        <f>TeamDec[[#This Row],[Club]]</f>
        <v>Colchester &amp; Tendring AC</v>
      </c>
      <c r="AK152" s="52" t="str">
        <f>TeamDec[[#This Row],[Gender]]</f>
        <v>M</v>
      </c>
      <c r="AL1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2" s="53" t="str">
        <f>TeamDec[[#This Row],[FullName]]</f>
        <v>Albert Wheatley</v>
      </c>
      <c r="AP152" s="51" t="str">
        <f>TeamDec[[#This Row],[Club]]</f>
        <v>Colchester &amp; Tendring AC</v>
      </c>
      <c r="AQ152" s="52" t="str">
        <f>TeamDec[[#This Row],[Gender]]</f>
        <v>M</v>
      </c>
      <c r="AR152" s="51" t="str">
        <f>TeamDec[[#This Row],[AG]]</f>
        <v>U11</v>
      </c>
      <c r="AS152" s="35">
        <f t="shared" si="10"/>
        <v>0</v>
      </c>
      <c r="AT152" s="29">
        <f t="shared" si="11"/>
        <v>0</v>
      </c>
    </row>
    <row r="153" spans="1:46" x14ac:dyDescent="0.35">
      <c r="A153" s="5"/>
      <c r="B153" s="24" t="s">
        <v>207</v>
      </c>
      <c r="C153" s="6" t="s">
        <v>293</v>
      </c>
      <c r="D153" s="1" t="str">
        <f t="shared" si="8"/>
        <v>Freddie Barrett</v>
      </c>
      <c r="E153" s="1" t="s">
        <v>1</v>
      </c>
      <c r="F153" s="30" t="s">
        <v>16</v>
      </c>
      <c r="G153" s="7">
        <v>6</v>
      </c>
      <c r="H153" s="29" t="str">
        <f t="shared" si="9"/>
        <v>U11</v>
      </c>
      <c r="K153" s="53" t="str">
        <f>TeamDec[[#This Row],[FullName]]</f>
        <v>Freddie Barrett</v>
      </c>
      <c r="L153" s="51" t="str">
        <f>TeamDec[[#This Row],[Club]]</f>
        <v>Colchester &amp; Tendring AC</v>
      </c>
      <c r="M153" s="52" t="str">
        <f>TeamDec[[#This Row],[Gender]]</f>
        <v>M</v>
      </c>
      <c r="N15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3" s="53" t="str">
        <f>TeamDec[[#This Row],[FullName]]</f>
        <v>Freddie Barrett</v>
      </c>
      <c r="R153" s="51" t="str">
        <f>TeamDec[[#This Row],[Club]]</f>
        <v>Colchester &amp; Tendring AC</v>
      </c>
      <c r="S153" s="52" t="str">
        <f>TeamDec[[#This Row],[Gender]]</f>
        <v>M</v>
      </c>
      <c r="T15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3" s="53" t="str">
        <f>TeamDec[[#This Row],[FullName]]</f>
        <v>Freddie Barrett</v>
      </c>
      <c r="X153" s="51" t="str">
        <f>TeamDec[[#This Row],[Club]]</f>
        <v>Colchester &amp; Tendring AC</v>
      </c>
      <c r="Y153" s="52" t="str">
        <f>TeamDec[[#This Row],[Gender]]</f>
        <v>M</v>
      </c>
      <c r="Z1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3" s="53" t="str">
        <f>TeamDec[[#This Row],[FullName]]</f>
        <v>Freddie Barrett</v>
      </c>
      <c r="AD153" s="51" t="str">
        <f>TeamDec[[#This Row],[Club]]</f>
        <v>Colchester &amp; Tendring AC</v>
      </c>
      <c r="AE153" s="52" t="str">
        <f>TeamDec[[#This Row],[Gender]]</f>
        <v>M</v>
      </c>
      <c r="AF1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3" s="53" t="str">
        <f>TeamDec[[#This Row],[FullName]]</f>
        <v>Freddie Barrett</v>
      </c>
      <c r="AJ153" s="51" t="str">
        <f>TeamDec[[#This Row],[Club]]</f>
        <v>Colchester &amp; Tendring AC</v>
      </c>
      <c r="AK153" s="52" t="str">
        <f>TeamDec[[#This Row],[Gender]]</f>
        <v>M</v>
      </c>
      <c r="AL1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3" s="53" t="str">
        <f>TeamDec[[#This Row],[FullName]]</f>
        <v>Freddie Barrett</v>
      </c>
      <c r="AP153" s="51" t="str">
        <f>TeamDec[[#This Row],[Club]]</f>
        <v>Colchester &amp; Tendring AC</v>
      </c>
      <c r="AQ153" s="52" t="str">
        <f>TeamDec[[#This Row],[Gender]]</f>
        <v>M</v>
      </c>
      <c r="AR153" s="51" t="str">
        <f>TeamDec[[#This Row],[AG]]</f>
        <v>U11</v>
      </c>
      <c r="AS153" s="35">
        <f t="shared" si="10"/>
        <v>0</v>
      </c>
      <c r="AT153" s="29">
        <f t="shared" si="11"/>
        <v>0</v>
      </c>
    </row>
    <row r="154" spans="1:46" x14ac:dyDescent="0.35">
      <c r="A154" s="5"/>
      <c r="B154" s="24" t="s">
        <v>294</v>
      </c>
      <c r="C154" s="6" t="s">
        <v>295</v>
      </c>
      <c r="D154" s="1" t="str">
        <f t="shared" si="8"/>
        <v>Xavier Bennett</v>
      </c>
      <c r="E154" s="1" t="s">
        <v>1</v>
      </c>
      <c r="F154" s="30" t="s">
        <v>16</v>
      </c>
      <c r="G154" s="7">
        <v>6</v>
      </c>
      <c r="H154" s="29" t="str">
        <f t="shared" si="9"/>
        <v>U11</v>
      </c>
      <c r="K154" s="53" t="str">
        <f>TeamDec[[#This Row],[FullName]]</f>
        <v>Xavier Bennett</v>
      </c>
      <c r="L154" s="51" t="str">
        <f>TeamDec[[#This Row],[Club]]</f>
        <v>Colchester &amp; Tendring AC</v>
      </c>
      <c r="M154" s="52" t="str">
        <f>TeamDec[[#This Row],[Gender]]</f>
        <v>M</v>
      </c>
      <c r="N15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4" s="53" t="str">
        <f>TeamDec[[#This Row],[FullName]]</f>
        <v>Xavier Bennett</v>
      </c>
      <c r="R154" s="51" t="str">
        <f>TeamDec[[#This Row],[Club]]</f>
        <v>Colchester &amp; Tendring AC</v>
      </c>
      <c r="S154" s="52" t="str">
        <f>TeamDec[[#This Row],[Gender]]</f>
        <v>M</v>
      </c>
      <c r="T1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4" s="53" t="str">
        <f>TeamDec[[#This Row],[FullName]]</f>
        <v>Xavier Bennett</v>
      </c>
      <c r="X154" s="51" t="str">
        <f>TeamDec[[#This Row],[Club]]</f>
        <v>Colchester &amp; Tendring AC</v>
      </c>
      <c r="Y154" s="52" t="str">
        <f>TeamDec[[#This Row],[Gender]]</f>
        <v>M</v>
      </c>
      <c r="Z1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4" s="53" t="str">
        <f>TeamDec[[#This Row],[FullName]]</f>
        <v>Xavier Bennett</v>
      </c>
      <c r="AD154" s="51" t="str">
        <f>TeamDec[[#This Row],[Club]]</f>
        <v>Colchester &amp; Tendring AC</v>
      </c>
      <c r="AE154" s="52" t="str">
        <f>TeamDec[[#This Row],[Gender]]</f>
        <v>M</v>
      </c>
      <c r="AF1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4" s="53" t="str">
        <f>TeamDec[[#This Row],[FullName]]</f>
        <v>Xavier Bennett</v>
      </c>
      <c r="AJ154" s="51" t="str">
        <f>TeamDec[[#This Row],[Club]]</f>
        <v>Colchester &amp; Tendring AC</v>
      </c>
      <c r="AK154" s="52" t="str">
        <f>TeamDec[[#This Row],[Gender]]</f>
        <v>M</v>
      </c>
      <c r="AL1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4" s="53" t="str">
        <f>TeamDec[[#This Row],[FullName]]</f>
        <v>Xavier Bennett</v>
      </c>
      <c r="AP154" s="51" t="str">
        <f>TeamDec[[#This Row],[Club]]</f>
        <v>Colchester &amp; Tendring AC</v>
      </c>
      <c r="AQ154" s="52" t="str">
        <f>TeamDec[[#This Row],[Gender]]</f>
        <v>M</v>
      </c>
      <c r="AR154" s="51" t="str">
        <f>TeamDec[[#This Row],[AG]]</f>
        <v>U11</v>
      </c>
      <c r="AS154" s="35">
        <f t="shared" si="10"/>
        <v>0</v>
      </c>
      <c r="AT154" s="29">
        <f t="shared" si="11"/>
        <v>0</v>
      </c>
    </row>
    <row r="155" spans="1:46" x14ac:dyDescent="0.35">
      <c r="A155" s="5"/>
      <c r="B155" s="24" t="s">
        <v>296</v>
      </c>
      <c r="C155" s="6" t="s">
        <v>297</v>
      </c>
      <c r="D155" s="1" t="str">
        <f t="shared" si="8"/>
        <v>Jack Brennan</v>
      </c>
      <c r="E155" s="1" t="s">
        <v>1</v>
      </c>
      <c r="F155" s="30" t="s">
        <v>16</v>
      </c>
      <c r="G155" s="7">
        <v>6</v>
      </c>
      <c r="H155" s="29" t="str">
        <f t="shared" si="9"/>
        <v>U11</v>
      </c>
      <c r="K155" s="53" t="str">
        <f>TeamDec[[#This Row],[FullName]]</f>
        <v>Jack Brennan</v>
      </c>
      <c r="L155" s="51" t="str">
        <f>TeamDec[[#This Row],[Club]]</f>
        <v>Colchester &amp; Tendring AC</v>
      </c>
      <c r="M155" s="52" t="str">
        <f>TeamDec[[#This Row],[Gender]]</f>
        <v>M</v>
      </c>
      <c r="N15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5" s="53" t="str">
        <f>TeamDec[[#This Row],[FullName]]</f>
        <v>Jack Brennan</v>
      </c>
      <c r="R155" s="51" t="str">
        <f>TeamDec[[#This Row],[Club]]</f>
        <v>Colchester &amp; Tendring AC</v>
      </c>
      <c r="S155" s="52" t="str">
        <f>TeamDec[[#This Row],[Gender]]</f>
        <v>M</v>
      </c>
      <c r="T15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5" s="53" t="str">
        <f>TeamDec[[#This Row],[FullName]]</f>
        <v>Jack Brennan</v>
      </c>
      <c r="X155" s="51" t="str">
        <f>TeamDec[[#This Row],[Club]]</f>
        <v>Colchester &amp; Tendring AC</v>
      </c>
      <c r="Y155" s="52" t="str">
        <f>TeamDec[[#This Row],[Gender]]</f>
        <v>M</v>
      </c>
      <c r="Z15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5" s="53" t="str">
        <f>TeamDec[[#This Row],[FullName]]</f>
        <v>Jack Brennan</v>
      </c>
      <c r="AD155" s="51" t="str">
        <f>TeamDec[[#This Row],[Club]]</f>
        <v>Colchester &amp; Tendring AC</v>
      </c>
      <c r="AE155" s="52" t="str">
        <f>TeamDec[[#This Row],[Gender]]</f>
        <v>M</v>
      </c>
      <c r="AF1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5" s="53" t="str">
        <f>TeamDec[[#This Row],[FullName]]</f>
        <v>Jack Brennan</v>
      </c>
      <c r="AJ155" s="51" t="str">
        <f>TeamDec[[#This Row],[Club]]</f>
        <v>Colchester &amp; Tendring AC</v>
      </c>
      <c r="AK155" s="52" t="str">
        <f>TeamDec[[#This Row],[Gender]]</f>
        <v>M</v>
      </c>
      <c r="AL1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5" s="53" t="str">
        <f>TeamDec[[#This Row],[FullName]]</f>
        <v>Jack Brennan</v>
      </c>
      <c r="AP155" s="51" t="str">
        <f>TeamDec[[#This Row],[Club]]</f>
        <v>Colchester &amp; Tendring AC</v>
      </c>
      <c r="AQ155" s="52" t="str">
        <f>TeamDec[[#This Row],[Gender]]</f>
        <v>M</v>
      </c>
      <c r="AR155" s="51" t="str">
        <f>TeamDec[[#This Row],[AG]]</f>
        <v>U11</v>
      </c>
      <c r="AS155" s="35">
        <f t="shared" si="10"/>
        <v>0</v>
      </c>
      <c r="AT155" s="29">
        <f t="shared" si="11"/>
        <v>0</v>
      </c>
    </row>
    <row r="156" spans="1:46" x14ac:dyDescent="0.35">
      <c r="A156" s="5"/>
      <c r="B156" s="24" t="s">
        <v>298</v>
      </c>
      <c r="C156" s="6" t="s">
        <v>299</v>
      </c>
      <c r="D156" s="1" t="str">
        <f t="shared" si="8"/>
        <v>Aidan Burgoyne</v>
      </c>
      <c r="E156" s="1" t="s">
        <v>1</v>
      </c>
      <c r="F156" s="30" t="s">
        <v>16</v>
      </c>
      <c r="G156" s="7">
        <v>6</v>
      </c>
      <c r="H156" s="29" t="str">
        <f t="shared" si="9"/>
        <v>U11</v>
      </c>
      <c r="K156" s="53" t="str">
        <f>TeamDec[[#This Row],[FullName]]</f>
        <v>Aidan Burgoyne</v>
      </c>
      <c r="L156" s="51" t="str">
        <f>TeamDec[[#This Row],[Club]]</f>
        <v>Colchester &amp; Tendring AC</v>
      </c>
      <c r="M156" s="52" t="str">
        <f>TeamDec[[#This Row],[Gender]]</f>
        <v>M</v>
      </c>
      <c r="N15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6" s="53" t="str">
        <f>TeamDec[[#This Row],[FullName]]</f>
        <v>Aidan Burgoyne</v>
      </c>
      <c r="R156" s="51" t="str">
        <f>TeamDec[[#This Row],[Club]]</f>
        <v>Colchester &amp; Tendring AC</v>
      </c>
      <c r="S156" s="52" t="str">
        <f>TeamDec[[#This Row],[Gender]]</f>
        <v>M</v>
      </c>
      <c r="T15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6" s="53" t="str">
        <f>TeamDec[[#This Row],[FullName]]</f>
        <v>Aidan Burgoyne</v>
      </c>
      <c r="X156" s="51" t="str">
        <f>TeamDec[[#This Row],[Club]]</f>
        <v>Colchester &amp; Tendring AC</v>
      </c>
      <c r="Y156" s="52" t="str">
        <f>TeamDec[[#This Row],[Gender]]</f>
        <v>M</v>
      </c>
      <c r="Z15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6" s="53" t="str">
        <f>TeamDec[[#This Row],[FullName]]</f>
        <v>Aidan Burgoyne</v>
      </c>
      <c r="AD156" s="51" t="str">
        <f>TeamDec[[#This Row],[Club]]</f>
        <v>Colchester &amp; Tendring AC</v>
      </c>
      <c r="AE156" s="52" t="str">
        <f>TeamDec[[#This Row],[Gender]]</f>
        <v>M</v>
      </c>
      <c r="AF1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6" s="53" t="str">
        <f>TeamDec[[#This Row],[FullName]]</f>
        <v>Aidan Burgoyne</v>
      </c>
      <c r="AJ156" s="51" t="str">
        <f>TeamDec[[#This Row],[Club]]</f>
        <v>Colchester &amp; Tendring AC</v>
      </c>
      <c r="AK156" s="52" t="str">
        <f>TeamDec[[#This Row],[Gender]]</f>
        <v>M</v>
      </c>
      <c r="AL1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6" s="53" t="str">
        <f>TeamDec[[#This Row],[FullName]]</f>
        <v>Aidan Burgoyne</v>
      </c>
      <c r="AP156" s="51" t="str">
        <f>TeamDec[[#This Row],[Club]]</f>
        <v>Colchester &amp; Tendring AC</v>
      </c>
      <c r="AQ156" s="52" t="str">
        <f>TeamDec[[#This Row],[Gender]]</f>
        <v>M</v>
      </c>
      <c r="AR156" s="51" t="str">
        <f>TeamDec[[#This Row],[AG]]</f>
        <v>U11</v>
      </c>
      <c r="AS156" s="35">
        <f t="shared" si="10"/>
        <v>0</v>
      </c>
      <c r="AT156" s="29">
        <f t="shared" si="11"/>
        <v>0</v>
      </c>
    </row>
    <row r="157" spans="1:46" x14ac:dyDescent="0.35">
      <c r="A157" s="5"/>
      <c r="B157" s="24" t="s">
        <v>300</v>
      </c>
      <c r="C157" s="6" t="s">
        <v>301</v>
      </c>
      <c r="D157" s="1" t="str">
        <f t="shared" si="8"/>
        <v>Wilfred Cartwright</v>
      </c>
      <c r="E157" s="1" t="s">
        <v>1</v>
      </c>
      <c r="F157" s="30" t="s">
        <v>16</v>
      </c>
      <c r="G157" s="7">
        <v>6</v>
      </c>
      <c r="H157" s="29" t="str">
        <f t="shared" si="9"/>
        <v>U11</v>
      </c>
      <c r="K157" s="53" t="str">
        <f>TeamDec[[#This Row],[FullName]]</f>
        <v>Wilfred Cartwright</v>
      </c>
      <c r="L157" s="51" t="str">
        <f>TeamDec[[#This Row],[Club]]</f>
        <v>Colchester &amp; Tendring AC</v>
      </c>
      <c r="M157" s="52" t="str">
        <f>TeamDec[[#This Row],[Gender]]</f>
        <v>M</v>
      </c>
      <c r="N15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7" s="53" t="str">
        <f>TeamDec[[#This Row],[FullName]]</f>
        <v>Wilfred Cartwright</v>
      </c>
      <c r="R157" s="51" t="str">
        <f>TeamDec[[#This Row],[Club]]</f>
        <v>Colchester &amp; Tendring AC</v>
      </c>
      <c r="S157" s="52" t="str">
        <f>TeamDec[[#This Row],[Gender]]</f>
        <v>M</v>
      </c>
      <c r="T15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7" s="53" t="str">
        <f>TeamDec[[#This Row],[FullName]]</f>
        <v>Wilfred Cartwright</v>
      </c>
      <c r="X157" s="51" t="str">
        <f>TeamDec[[#This Row],[Club]]</f>
        <v>Colchester &amp; Tendring AC</v>
      </c>
      <c r="Y157" s="52" t="str">
        <f>TeamDec[[#This Row],[Gender]]</f>
        <v>M</v>
      </c>
      <c r="Z1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7" s="53" t="str">
        <f>TeamDec[[#This Row],[FullName]]</f>
        <v>Wilfred Cartwright</v>
      </c>
      <c r="AD157" s="51" t="str">
        <f>TeamDec[[#This Row],[Club]]</f>
        <v>Colchester &amp; Tendring AC</v>
      </c>
      <c r="AE157" s="52" t="str">
        <f>TeamDec[[#This Row],[Gender]]</f>
        <v>M</v>
      </c>
      <c r="AF1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7" s="53" t="str">
        <f>TeamDec[[#This Row],[FullName]]</f>
        <v>Wilfred Cartwright</v>
      </c>
      <c r="AJ157" s="51" t="str">
        <f>TeamDec[[#This Row],[Club]]</f>
        <v>Colchester &amp; Tendring AC</v>
      </c>
      <c r="AK157" s="52" t="str">
        <f>TeamDec[[#This Row],[Gender]]</f>
        <v>M</v>
      </c>
      <c r="AL1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7" s="53" t="str">
        <f>TeamDec[[#This Row],[FullName]]</f>
        <v>Wilfred Cartwright</v>
      </c>
      <c r="AP157" s="51" t="str">
        <f>TeamDec[[#This Row],[Club]]</f>
        <v>Colchester &amp; Tendring AC</v>
      </c>
      <c r="AQ157" s="52" t="str">
        <f>TeamDec[[#This Row],[Gender]]</f>
        <v>M</v>
      </c>
      <c r="AR157" s="51" t="str">
        <f>TeamDec[[#This Row],[AG]]</f>
        <v>U11</v>
      </c>
      <c r="AS157" s="35">
        <f t="shared" si="10"/>
        <v>0</v>
      </c>
      <c r="AT157" s="29">
        <f t="shared" si="11"/>
        <v>0</v>
      </c>
    </row>
    <row r="158" spans="1:46" x14ac:dyDescent="0.35">
      <c r="A158" s="5"/>
      <c r="B158" s="24" t="s">
        <v>302</v>
      </c>
      <c r="C158" s="6" t="s">
        <v>303</v>
      </c>
      <c r="D158" s="1" t="str">
        <f t="shared" si="8"/>
        <v>David El-Schaeddhaei</v>
      </c>
      <c r="E158" s="1" t="s">
        <v>1</v>
      </c>
      <c r="F158" s="30" t="s">
        <v>16</v>
      </c>
      <c r="G158" s="7">
        <v>6</v>
      </c>
      <c r="H158" s="29" t="str">
        <f t="shared" si="9"/>
        <v>U11</v>
      </c>
      <c r="K158" s="53" t="str">
        <f>TeamDec[[#This Row],[FullName]]</f>
        <v>David El-Schaeddhaei</v>
      </c>
      <c r="L158" s="51" t="str">
        <f>TeamDec[[#This Row],[Club]]</f>
        <v>Colchester &amp; Tendring AC</v>
      </c>
      <c r="M158" s="52" t="str">
        <f>TeamDec[[#This Row],[Gender]]</f>
        <v>M</v>
      </c>
      <c r="N15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8" s="53" t="str">
        <f>TeamDec[[#This Row],[FullName]]</f>
        <v>David El-Schaeddhaei</v>
      </c>
      <c r="R158" s="51" t="str">
        <f>TeamDec[[#This Row],[Club]]</f>
        <v>Colchester &amp; Tendring AC</v>
      </c>
      <c r="S158" s="52" t="str">
        <f>TeamDec[[#This Row],[Gender]]</f>
        <v>M</v>
      </c>
      <c r="T15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8" s="53" t="str">
        <f>TeamDec[[#This Row],[FullName]]</f>
        <v>David El-Schaeddhaei</v>
      </c>
      <c r="X158" s="51" t="str">
        <f>TeamDec[[#This Row],[Club]]</f>
        <v>Colchester &amp; Tendring AC</v>
      </c>
      <c r="Y158" s="52" t="str">
        <f>TeamDec[[#This Row],[Gender]]</f>
        <v>M</v>
      </c>
      <c r="Z15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8" s="53" t="str">
        <f>TeamDec[[#This Row],[FullName]]</f>
        <v>David El-Schaeddhaei</v>
      </c>
      <c r="AD158" s="51" t="str">
        <f>TeamDec[[#This Row],[Club]]</f>
        <v>Colchester &amp; Tendring AC</v>
      </c>
      <c r="AE158" s="52" t="str">
        <f>TeamDec[[#This Row],[Gender]]</f>
        <v>M</v>
      </c>
      <c r="AF1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8" s="53" t="str">
        <f>TeamDec[[#This Row],[FullName]]</f>
        <v>David El-Schaeddhaei</v>
      </c>
      <c r="AJ158" s="51" t="str">
        <f>TeamDec[[#This Row],[Club]]</f>
        <v>Colchester &amp; Tendring AC</v>
      </c>
      <c r="AK158" s="52" t="str">
        <f>TeamDec[[#This Row],[Gender]]</f>
        <v>M</v>
      </c>
      <c r="AL1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8" s="53" t="str">
        <f>TeamDec[[#This Row],[FullName]]</f>
        <v>David El-Schaeddhaei</v>
      </c>
      <c r="AP158" s="51" t="str">
        <f>TeamDec[[#This Row],[Club]]</f>
        <v>Colchester &amp; Tendring AC</v>
      </c>
      <c r="AQ158" s="52" t="str">
        <f>TeamDec[[#This Row],[Gender]]</f>
        <v>M</v>
      </c>
      <c r="AR158" s="51" t="str">
        <f>TeamDec[[#This Row],[AG]]</f>
        <v>U11</v>
      </c>
      <c r="AS158" s="35">
        <f t="shared" si="10"/>
        <v>0</v>
      </c>
      <c r="AT158" s="29">
        <f t="shared" si="11"/>
        <v>0</v>
      </c>
    </row>
    <row r="159" spans="1:46" x14ac:dyDescent="0.35">
      <c r="A159" s="5"/>
      <c r="B159" s="24" t="s">
        <v>793</v>
      </c>
      <c r="C159" s="6" t="s">
        <v>304</v>
      </c>
      <c r="D159" s="1" t="str">
        <f t="shared" si="8"/>
        <v>Elliott Ewen</v>
      </c>
      <c r="E159" s="1" t="s">
        <v>1</v>
      </c>
      <c r="F159" s="30" t="s">
        <v>16</v>
      </c>
      <c r="G159" s="7">
        <v>6</v>
      </c>
      <c r="H159" s="29" t="str">
        <f t="shared" si="9"/>
        <v>U11</v>
      </c>
      <c r="K159" s="53" t="str">
        <f>TeamDec[[#This Row],[FullName]]</f>
        <v>Elliott Ewen</v>
      </c>
      <c r="L159" s="51" t="str">
        <f>TeamDec[[#This Row],[Club]]</f>
        <v>Colchester &amp; Tendring AC</v>
      </c>
      <c r="M159" s="52" t="str">
        <f>TeamDec[[#This Row],[Gender]]</f>
        <v>M</v>
      </c>
      <c r="N159" s="35">
        <f>IF(TeamDec[[#This Row],[Gender]]="M",
    IFERROR(VLOOKUP(TeamDec[[#This Row],[FullName]], tblRace1B[[Name]:[Posn]], 2, FALSE), ""),
    IFERROR(VLOOKUP(TeamDec[[#This Row],[FullName]], tblRace1G[[Name]:[Posn]], 2, FALSE), ""))</f>
        <v>29</v>
      </c>
      <c r="O159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159" s="53" t="str">
        <f>TeamDec[[#This Row],[FullName]]</f>
        <v>Elliott Ewen</v>
      </c>
      <c r="R159" s="51" t="str">
        <f>TeamDec[[#This Row],[Club]]</f>
        <v>Colchester &amp; Tendring AC</v>
      </c>
      <c r="S159" s="52" t="str">
        <f>TeamDec[[#This Row],[Gender]]</f>
        <v>M</v>
      </c>
      <c r="T159" s="35">
        <f>IF(TeamDec[[#This Row],[Gender]]="M",
    IFERROR(VLOOKUP(TeamDec[[#This Row],[FullName]], tblRace2B[[Name]:[Posn]], 2, FALSE), ""),
    IFERROR(VLOOKUP(TeamDec[[#This Row],[FullName]], tblRace2G[[Name]:[Posn]], 2, FALSE), ""))</f>
        <v>24</v>
      </c>
      <c r="U159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59" s="53" t="str">
        <f>TeamDec[[#This Row],[FullName]]</f>
        <v>Elliott Ewen</v>
      </c>
      <c r="X159" s="51" t="str">
        <f>TeamDec[[#This Row],[Club]]</f>
        <v>Colchester &amp; Tendring AC</v>
      </c>
      <c r="Y159" s="52" t="str">
        <f>TeamDec[[#This Row],[Gender]]</f>
        <v>M</v>
      </c>
      <c r="Z1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9" s="53" t="str">
        <f>TeamDec[[#This Row],[FullName]]</f>
        <v>Elliott Ewen</v>
      </c>
      <c r="AD159" s="51" t="str">
        <f>TeamDec[[#This Row],[Club]]</f>
        <v>Colchester &amp; Tendring AC</v>
      </c>
      <c r="AE159" s="52" t="str">
        <f>TeamDec[[#This Row],[Gender]]</f>
        <v>M</v>
      </c>
      <c r="AF159" s="35">
        <f>IF(TeamDec[[#This Row],[Gender]]="M",
    IFERROR(VLOOKUP(TeamDec[[#This Row],[FullName]], tblRace4B[[Name]:[Posn]], 2, FALSE), ""),
    IFERROR(VLOOKUP(TeamDec[[#This Row],[FullName]], tblRace4G[[Name]:[Posn]], 2, FALSE), ""))</f>
        <v>20</v>
      </c>
      <c r="AG159" s="29">
        <f>IF(TeamDec[[#This Row],[Gender]]="M",
    IFERROR(VLOOKUP(TeamDec[[#This Row],[FullName]], tblRace4B[[Name]:[Points]], 5, FALSE), ""),
    IFERROR(VLOOKUP(TeamDec[[#This Row],[FullName]], tblRace4G[[Name]:[Points]], 5, FALSE), ""))</f>
        <v>2</v>
      </c>
      <c r="AI159" s="53" t="str">
        <f>TeamDec[[#This Row],[FullName]]</f>
        <v>Elliott Ewen</v>
      </c>
      <c r="AJ159" s="51" t="str">
        <f>TeamDec[[#This Row],[Club]]</f>
        <v>Colchester &amp; Tendring AC</v>
      </c>
      <c r="AK159" s="52" t="str">
        <f>TeamDec[[#This Row],[Gender]]</f>
        <v>M</v>
      </c>
      <c r="AL1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9" s="53" t="str">
        <f>TeamDec[[#This Row],[FullName]]</f>
        <v>Elliott Ewen</v>
      </c>
      <c r="AP159" s="51" t="str">
        <f>TeamDec[[#This Row],[Club]]</f>
        <v>Colchester &amp; Tendring AC</v>
      </c>
      <c r="AQ159" s="52" t="str">
        <f>TeamDec[[#This Row],[Gender]]</f>
        <v>M</v>
      </c>
      <c r="AR159" s="51" t="str">
        <f>TeamDec[[#This Row],[AG]]</f>
        <v>U11</v>
      </c>
      <c r="AS159" s="35">
        <f t="shared" si="10"/>
        <v>3</v>
      </c>
      <c r="AT159" s="29">
        <f t="shared" si="11"/>
        <v>10</v>
      </c>
    </row>
    <row r="160" spans="1:46" x14ac:dyDescent="0.35">
      <c r="A160" s="5"/>
      <c r="B160" s="24" t="s">
        <v>291</v>
      </c>
      <c r="C160" s="6" t="s">
        <v>305</v>
      </c>
      <c r="D160" s="1" t="str">
        <f t="shared" si="8"/>
        <v>Albert Gillett-Reubin</v>
      </c>
      <c r="E160" s="1" t="s">
        <v>1</v>
      </c>
      <c r="F160" s="30" t="s">
        <v>16</v>
      </c>
      <c r="G160" s="7">
        <v>6</v>
      </c>
      <c r="H160" s="29" t="str">
        <f t="shared" si="9"/>
        <v>U11</v>
      </c>
      <c r="K160" s="53" t="str">
        <f>TeamDec[[#This Row],[FullName]]</f>
        <v>Albert Gillett-Reubin</v>
      </c>
      <c r="L160" s="51" t="str">
        <f>TeamDec[[#This Row],[Club]]</f>
        <v>Colchester &amp; Tendring AC</v>
      </c>
      <c r="M160" s="52" t="str">
        <f>TeamDec[[#This Row],[Gender]]</f>
        <v>M</v>
      </c>
      <c r="N1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0" s="53" t="str">
        <f>TeamDec[[#This Row],[FullName]]</f>
        <v>Albert Gillett-Reubin</v>
      </c>
      <c r="R160" s="51" t="str">
        <f>TeamDec[[#This Row],[Club]]</f>
        <v>Colchester &amp; Tendring AC</v>
      </c>
      <c r="S160" s="52" t="str">
        <f>TeamDec[[#This Row],[Gender]]</f>
        <v>M</v>
      </c>
      <c r="T16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0" s="53" t="str">
        <f>TeamDec[[#This Row],[FullName]]</f>
        <v>Albert Gillett-Reubin</v>
      </c>
      <c r="X160" s="51" t="str">
        <f>TeamDec[[#This Row],[Club]]</f>
        <v>Colchester &amp; Tendring AC</v>
      </c>
      <c r="Y160" s="52" t="str">
        <f>TeamDec[[#This Row],[Gender]]</f>
        <v>M</v>
      </c>
      <c r="Z1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0" s="53" t="str">
        <f>TeamDec[[#This Row],[FullName]]</f>
        <v>Albert Gillett-Reubin</v>
      </c>
      <c r="AD160" s="51" t="str">
        <f>TeamDec[[#This Row],[Club]]</f>
        <v>Colchester &amp; Tendring AC</v>
      </c>
      <c r="AE160" s="52" t="str">
        <f>TeamDec[[#This Row],[Gender]]</f>
        <v>M</v>
      </c>
      <c r="AF1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0" s="53" t="str">
        <f>TeamDec[[#This Row],[FullName]]</f>
        <v>Albert Gillett-Reubin</v>
      </c>
      <c r="AJ160" s="51" t="str">
        <f>TeamDec[[#This Row],[Club]]</f>
        <v>Colchester &amp; Tendring AC</v>
      </c>
      <c r="AK160" s="52" t="str">
        <f>TeamDec[[#This Row],[Gender]]</f>
        <v>M</v>
      </c>
      <c r="AL1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0" s="53" t="str">
        <f>TeamDec[[#This Row],[FullName]]</f>
        <v>Albert Gillett-Reubin</v>
      </c>
      <c r="AP160" s="51" t="str">
        <f>TeamDec[[#This Row],[Club]]</f>
        <v>Colchester &amp; Tendring AC</v>
      </c>
      <c r="AQ160" s="52" t="str">
        <f>TeamDec[[#This Row],[Gender]]</f>
        <v>M</v>
      </c>
      <c r="AR160" s="51" t="str">
        <f>TeamDec[[#This Row],[AG]]</f>
        <v>U11</v>
      </c>
      <c r="AS160" s="35">
        <f t="shared" si="10"/>
        <v>0</v>
      </c>
      <c r="AT160" s="29">
        <f t="shared" si="11"/>
        <v>0</v>
      </c>
    </row>
    <row r="161" spans="1:46" x14ac:dyDescent="0.35">
      <c r="A161" s="5"/>
      <c r="B161" s="24" t="s">
        <v>306</v>
      </c>
      <c r="C161" s="6" t="s">
        <v>307</v>
      </c>
      <c r="D161" s="1" t="str">
        <f t="shared" si="8"/>
        <v>Hunter Hopkins</v>
      </c>
      <c r="E161" s="1" t="s">
        <v>1</v>
      </c>
      <c r="F161" s="30" t="s">
        <v>16</v>
      </c>
      <c r="G161" s="7">
        <v>6</v>
      </c>
      <c r="H161" s="29" t="str">
        <f t="shared" si="9"/>
        <v>U11</v>
      </c>
      <c r="K161" s="53" t="str">
        <f>TeamDec[[#This Row],[FullName]]</f>
        <v>Hunter Hopkins</v>
      </c>
      <c r="L161" s="51" t="str">
        <f>TeamDec[[#This Row],[Club]]</f>
        <v>Colchester &amp; Tendring AC</v>
      </c>
      <c r="M161" s="52" t="str">
        <f>TeamDec[[#This Row],[Gender]]</f>
        <v>M</v>
      </c>
      <c r="N1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1" s="53" t="str">
        <f>TeamDec[[#This Row],[FullName]]</f>
        <v>Hunter Hopkins</v>
      </c>
      <c r="R161" s="51" t="str">
        <f>TeamDec[[#This Row],[Club]]</f>
        <v>Colchester &amp; Tendring AC</v>
      </c>
      <c r="S161" s="52" t="str">
        <f>TeamDec[[#This Row],[Gender]]</f>
        <v>M</v>
      </c>
      <c r="T16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1" s="53" t="str">
        <f>TeamDec[[#This Row],[FullName]]</f>
        <v>Hunter Hopkins</v>
      </c>
      <c r="X161" s="51" t="str">
        <f>TeamDec[[#This Row],[Club]]</f>
        <v>Colchester &amp; Tendring AC</v>
      </c>
      <c r="Y161" s="52" t="str">
        <f>TeamDec[[#This Row],[Gender]]</f>
        <v>M</v>
      </c>
      <c r="Z1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1" s="53" t="str">
        <f>TeamDec[[#This Row],[FullName]]</f>
        <v>Hunter Hopkins</v>
      </c>
      <c r="AD161" s="51" t="str">
        <f>TeamDec[[#This Row],[Club]]</f>
        <v>Colchester &amp; Tendring AC</v>
      </c>
      <c r="AE161" s="52" t="str">
        <f>TeamDec[[#This Row],[Gender]]</f>
        <v>M</v>
      </c>
      <c r="AF1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1" s="53" t="str">
        <f>TeamDec[[#This Row],[FullName]]</f>
        <v>Hunter Hopkins</v>
      </c>
      <c r="AJ161" s="51" t="str">
        <f>TeamDec[[#This Row],[Club]]</f>
        <v>Colchester &amp; Tendring AC</v>
      </c>
      <c r="AK161" s="52" t="str">
        <f>TeamDec[[#This Row],[Gender]]</f>
        <v>M</v>
      </c>
      <c r="AL1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1" s="53" t="str">
        <f>TeamDec[[#This Row],[FullName]]</f>
        <v>Hunter Hopkins</v>
      </c>
      <c r="AP161" s="51" t="str">
        <f>TeamDec[[#This Row],[Club]]</f>
        <v>Colchester &amp; Tendring AC</v>
      </c>
      <c r="AQ161" s="52" t="str">
        <f>TeamDec[[#This Row],[Gender]]</f>
        <v>M</v>
      </c>
      <c r="AR161" s="51" t="str">
        <f>TeamDec[[#This Row],[AG]]</f>
        <v>U11</v>
      </c>
      <c r="AS161" s="35">
        <f t="shared" si="10"/>
        <v>0</v>
      </c>
      <c r="AT161" s="29">
        <f t="shared" si="11"/>
        <v>0</v>
      </c>
    </row>
    <row r="162" spans="1:46" x14ac:dyDescent="0.35">
      <c r="A162" s="5"/>
      <c r="B162" s="24" t="s">
        <v>308</v>
      </c>
      <c r="C162" s="6" t="s">
        <v>309</v>
      </c>
      <c r="D162" s="1" t="str">
        <f t="shared" si="8"/>
        <v>Joe Howard</v>
      </c>
      <c r="E162" s="1" t="s">
        <v>1</v>
      </c>
      <c r="F162" s="30" t="s">
        <v>16</v>
      </c>
      <c r="G162" s="7">
        <v>6</v>
      </c>
      <c r="H162" s="29" t="str">
        <f t="shared" si="9"/>
        <v>U11</v>
      </c>
      <c r="K162" s="53" t="str">
        <f>TeamDec[[#This Row],[FullName]]</f>
        <v>Joe Howard</v>
      </c>
      <c r="L162" s="51" t="str">
        <f>TeamDec[[#This Row],[Club]]</f>
        <v>Colchester &amp; Tendring AC</v>
      </c>
      <c r="M162" s="52" t="str">
        <f>TeamDec[[#This Row],[Gender]]</f>
        <v>M</v>
      </c>
      <c r="N16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2" s="53" t="str">
        <f>TeamDec[[#This Row],[FullName]]</f>
        <v>Joe Howard</v>
      </c>
      <c r="R162" s="51" t="str">
        <f>TeamDec[[#This Row],[Club]]</f>
        <v>Colchester &amp; Tendring AC</v>
      </c>
      <c r="S162" s="52" t="str">
        <f>TeamDec[[#This Row],[Gender]]</f>
        <v>M</v>
      </c>
      <c r="T16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2" s="53" t="str">
        <f>TeamDec[[#This Row],[FullName]]</f>
        <v>Joe Howard</v>
      </c>
      <c r="X162" s="51" t="str">
        <f>TeamDec[[#This Row],[Club]]</f>
        <v>Colchester &amp; Tendring AC</v>
      </c>
      <c r="Y162" s="52" t="str">
        <f>TeamDec[[#This Row],[Gender]]</f>
        <v>M</v>
      </c>
      <c r="Z1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2" s="53" t="str">
        <f>TeamDec[[#This Row],[FullName]]</f>
        <v>Joe Howard</v>
      </c>
      <c r="AD162" s="51" t="str">
        <f>TeamDec[[#This Row],[Club]]</f>
        <v>Colchester &amp; Tendring AC</v>
      </c>
      <c r="AE162" s="52" t="str">
        <f>TeamDec[[#This Row],[Gender]]</f>
        <v>M</v>
      </c>
      <c r="AF1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2" s="53" t="str">
        <f>TeamDec[[#This Row],[FullName]]</f>
        <v>Joe Howard</v>
      </c>
      <c r="AJ162" s="51" t="str">
        <f>TeamDec[[#This Row],[Club]]</f>
        <v>Colchester &amp; Tendring AC</v>
      </c>
      <c r="AK162" s="52" t="str">
        <f>TeamDec[[#This Row],[Gender]]</f>
        <v>M</v>
      </c>
      <c r="AL1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2" s="53" t="str">
        <f>TeamDec[[#This Row],[FullName]]</f>
        <v>Joe Howard</v>
      </c>
      <c r="AP162" s="51" t="str">
        <f>TeamDec[[#This Row],[Club]]</f>
        <v>Colchester &amp; Tendring AC</v>
      </c>
      <c r="AQ162" s="52" t="str">
        <f>TeamDec[[#This Row],[Gender]]</f>
        <v>M</v>
      </c>
      <c r="AR162" s="51" t="str">
        <f>TeamDec[[#This Row],[AG]]</f>
        <v>U11</v>
      </c>
      <c r="AS162" s="35">
        <f t="shared" si="10"/>
        <v>0</v>
      </c>
      <c r="AT162" s="29">
        <f t="shared" si="11"/>
        <v>0</v>
      </c>
    </row>
    <row r="163" spans="1:46" x14ac:dyDescent="0.35">
      <c r="A163" s="5"/>
      <c r="B163" s="24" t="s">
        <v>310</v>
      </c>
      <c r="C163" s="6" t="s">
        <v>309</v>
      </c>
      <c r="D163" s="1" t="str">
        <f t="shared" si="8"/>
        <v>Robbie Howard</v>
      </c>
      <c r="E163" s="1" t="s">
        <v>1</v>
      </c>
      <c r="F163" s="30" t="s">
        <v>16</v>
      </c>
      <c r="G163" s="7">
        <v>6</v>
      </c>
      <c r="H163" s="29" t="str">
        <f t="shared" si="9"/>
        <v>U11</v>
      </c>
      <c r="K163" s="53" t="str">
        <f>TeamDec[[#This Row],[FullName]]</f>
        <v>Robbie Howard</v>
      </c>
      <c r="L163" s="51" t="str">
        <f>TeamDec[[#This Row],[Club]]</f>
        <v>Colchester &amp; Tendring AC</v>
      </c>
      <c r="M163" s="52" t="str">
        <f>TeamDec[[#This Row],[Gender]]</f>
        <v>M</v>
      </c>
      <c r="N1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3" s="53" t="str">
        <f>TeamDec[[#This Row],[FullName]]</f>
        <v>Robbie Howard</v>
      </c>
      <c r="R163" s="51" t="str">
        <f>TeamDec[[#This Row],[Club]]</f>
        <v>Colchester &amp; Tendring AC</v>
      </c>
      <c r="S163" s="52" t="str">
        <f>TeamDec[[#This Row],[Gender]]</f>
        <v>M</v>
      </c>
      <c r="T16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3" s="53" t="str">
        <f>TeamDec[[#This Row],[FullName]]</f>
        <v>Robbie Howard</v>
      </c>
      <c r="X163" s="51" t="str">
        <f>TeamDec[[#This Row],[Club]]</f>
        <v>Colchester &amp; Tendring AC</v>
      </c>
      <c r="Y163" s="52" t="str">
        <f>TeamDec[[#This Row],[Gender]]</f>
        <v>M</v>
      </c>
      <c r="Z1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3" s="53" t="str">
        <f>TeamDec[[#This Row],[FullName]]</f>
        <v>Robbie Howard</v>
      </c>
      <c r="AD163" s="51" t="str">
        <f>TeamDec[[#This Row],[Club]]</f>
        <v>Colchester &amp; Tendring AC</v>
      </c>
      <c r="AE163" s="52" t="str">
        <f>TeamDec[[#This Row],[Gender]]</f>
        <v>M</v>
      </c>
      <c r="AF1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3" s="53" t="str">
        <f>TeamDec[[#This Row],[FullName]]</f>
        <v>Robbie Howard</v>
      </c>
      <c r="AJ163" s="51" t="str">
        <f>TeamDec[[#This Row],[Club]]</f>
        <v>Colchester &amp; Tendring AC</v>
      </c>
      <c r="AK163" s="52" t="str">
        <f>TeamDec[[#This Row],[Gender]]</f>
        <v>M</v>
      </c>
      <c r="AL1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3" s="53" t="str">
        <f>TeamDec[[#This Row],[FullName]]</f>
        <v>Robbie Howard</v>
      </c>
      <c r="AP163" s="51" t="str">
        <f>TeamDec[[#This Row],[Club]]</f>
        <v>Colchester &amp; Tendring AC</v>
      </c>
      <c r="AQ163" s="52" t="str">
        <f>TeamDec[[#This Row],[Gender]]</f>
        <v>M</v>
      </c>
      <c r="AR163" s="51" t="str">
        <f>TeamDec[[#This Row],[AG]]</f>
        <v>U11</v>
      </c>
      <c r="AS163" s="35">
        <f t="shared" si="10"/>
        <v>0</v>
      </c>
      <c r="AT163" s="29">
        <f t="shared" si="11"/>
        <v>0</v>
      </c>
    </row>
    <row r="164" spans="1:46" x14ac:dyDescent="0.35">
      <c r="A164" s="5"/>
      <c r="B164" s="24" t="s">
        <v>311</v>
      </c>
      <c r="C164" s="6" t="s">
        <v>312</v>
      </c>
      <c r="D164" s="1" t="str">
        <f t="shared" si="8"/>
        <v>Caleb Koffie</v>
      </c>
      <c r="E164" s="1" t="s">
        <v>1</v>
      </c>
      <c r="F164" s="30" t="s">
        <v>16</v>
      </c>
      <c r="G164" s="7">
        <v>6</v>
      </c>
      <c r="H164" s="29" t="str">
        <f t="shared" si="9"/>
        <v>U11</v>
      </c>
      <c r="K164" s="53" t="str">
        <f>TeamDec[[#This Row],[FullName]]</f>
        <v>Caleb Koffie</v>
      </c>
      <c r="L164" s="51" t="str">
        <f>TeamDec[[#This Row],[Club]]</f>
        <v>Colchester &amp; Tendring AC</v>
      </c>
      <c r="M164" s="52" t="str">
        <f>TeamDec[[#This Row],[Gender]]</f>
        <v>M</v>
      </c>
      <c r="N1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4" s="53" t="str">
        <f>TeamDec[[#This Row],[FullName]]</f>
        <v>Caleb Koffie</v>
      </c>
      <c r="R164" s="51" t="str">
        <f>TeamDec[[#This Row],[Club]]</f>
        <v>Colchester &amp; Tendring AC</v>
      </c>
      <c r="S164" s="52" t="str">
        <f>TeamDec[[#This Row],[Gender]]</f>
        <v>M</v>
      </c>
      <c r="T16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4" s="53" t="str">
        <f>TeamDec[[#This Row],[FullName]]</f>
        <v>Caleb Koffie</v>
      </c>
      <c r="X164" s="51" t="str">
        <f>TeamDec[[#This Row],[Club]]</f>
        <v>Colchester &amp; Tendring AC</v>
      </c>
      <c r="Y164" s="52" t="str">
        <f>TeamDec[[#This Row],[Gender]]</f>
        <v>M</v>
      </c>
      <c r="Z1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4" s="53" t="str">
        <f>TeamDec[[#This Row],[FullName]]</f>
        <v>Caleb Koffie</v>
      </c>
      <c r="AD164" s="51" t="str">
        <f>TeamDec[[#This Row],[Club]]</f>
        <v>Colchester &amp; Tendring AC</v>
      </c>
      <c r="AE164" s="52" t="str">
        <f>TeamDec[[#This Row],[Gender]]</f>
        <v>M</v>
      </c>
      <c r="AF1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4" s="53" t="str">
        <f>TeamDec[[#This Row],[FullName]]</f>
        <v>Caleb Koffie</v>
      </c>
      <c r="AJ164" s="51" t="str">
        <f>TeamDec[[#This Row],[Club]]</f>
        <v>Colchester &amp; Tendring AC</v>
      </c>
      <c r="AK164" s="52" t="str">
        <f>TeamDec[[#This Row],[Gender]]</f>
        <v>M</v>
      </c>
      <c r="AL1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4" s="53" t="str">
        <f>TeamDec[[#This Row],[FullName]]</f>
        <v>Caleb Koffie</v>
      </c>
      <c r="AP164" s="51" t="str">
        <f>TeamDec[[#This Row],[Club]]</f>
        <v>Colchester &amp; Tendring AC</v>
      </c>
      <c r="AQ164" s="52" t="str">
        <f>TeamDec[[#This Row],[Gender]]</f>
        <v>M</v>
      </c>
      <c r="AR164" s="51" t="str">
        <f>TeamDec[[#This Row],[AG]]</f>
        <v>U11</v>
      </c>
      <c r="AS164" s="35">
        <f t="shared" si="10"/>
        <v>0</v>
      </c>
      <c r="AT164" s="29">
        <f t="shared" si="11"/>
        <v>0</v>
      </c>
    </row>
    <row r="165" spans="1:46" x14ac:dyDescent="0.35">
      <c r="A165" s="5"/>
      <c r="B165" s="24" t="s">
        <v>313</v>
      </c>
      <c r="C165" s="6" t="s">
        <v>314</v>
      </c>
      <c r="D165" s="1" t="str">
        <f t="shared" si="8"/>
        <v>Byron Mooney</v>
      </c>
      <c r="E165" s="1" t="s">
        <v>1</v>
      </c>
      <c r="F165" s="30" t="s">
        <v>16</v>
      </c>
      <c r="G165" s="7">
        <v>6</v>
      </c>
      <c r="H165" s="29" t="str">
        <f t="shared" si="9"/>
        <v>U11</v>
      </c>
      <c r="K165" s="53" t="str">
        <f>TeamDec[[#This Row],[FullName]]</f>
        <v>Byron Mooney</v>
      </c>
      <c r="L165" s="51" t="str">
        <f>TeamDec[[#This Row],[Club]]</f>
        <v>Colchester &amp; Tendring AC</v>
      </c>
      <c r="M165" s="52" t="str">
        <f>TeamDec[[#This Row],[Gender]]</f>
        <v>M</v>
      </c>
      <c r="N16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5" s="53" t="str">
        <f>TeamDec[[#This Row],[FullName]]</f>
        <v>Byron Mooney</v>
      </c>
      <c r="R165" s="51" t="str">
        <f>TeamDec[[#This Row],[Club]]</f>
        <v>Colchester &amp; Tendring AC</v>
      </c>
      <c r="S165" s="52" t="str">
        <f>TeamDec[[#This Row],[Gender]]</f>
        <v>M</v>
      </c>
      <c r="T16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5" s="53" t="str">
        <f>TeamDec[[#This Row],[FullName]]</f>
        <v>Byron Mooney</v>
      </c>
      <c r="X165" s="51" t="str">
        <f>TeamDec[[#This Row],[Club]]</f>
        <v>Colchester &amp; Tendring AC</v>
      </c>
      <c r="Y165" s="52" t="str">
        <f>TeamDec[[#This Row],[Gender]]</f>
        <v>M</v>
      </c>
      <c r="Z165" s="35">
        <f>IF(TeamDec[[#This Row],[Gender]]="M",
    IFERROR(VLOOKUP(TeamDec[[#This Row],[FullName]], tblRace3B[[Name]:[Posn]], 2, FALSE), ""),
    IFERROR(VLOOKUP(TeamDec[[#This Row],[FullName]], tblRace3G[[Name]:[Posn]], 2, FALSE), ""))</f>
        <v>32</v>
      </c>
      <c r="AA165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165" s="53" t="str">
        <f>TeamDec[[#This Row],[FullName]]</f>
        <v>Byron Mooney</v>
      </c>
      <c r="AD165" s="51" t="str">
        <f>TeamDec[[#This Row],[Club]]</f>
        <v>Colchester &amp; Tendring AC</v>
      </c>
      <c r="AE165" s="52" t="str">
        <f>TeamDec[[#This Row],[Gender]]</f>
        <v>M</v>
      </c>
      <c r="AF16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5" s="53" t="str">
        <f>TeamDec[[#This Row],[FullName]]</f>
        <v>Byron Mooney</v>
      </c>
      <c r="AJ165" s="51" t="str">
        <f>TeamDec[[#This Row],[Club]]</f>
        <v>Colchester &amp; Tendring AC</v>
      </c>
      <c r="AK165" s="52" t="str">
        <f>TeamDec[[#This Row],[Gender]]</f>
        <v>M</v>
      </c>
      <c r="AL1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5" s="53" t="str">
        <f>TeamDec[[#This Row],[FullName]]</f>
        <v>Byron Mooney</v>
      </c>
      <c r="AP165" s="51" t="str">
        <f>TeamDec[[#This Row],[Club]]</f>
        <v>Colchester &amp; Tendring AC</v>
      </c>
      <c r="AQ165" s="52" t="str">
        <f>TeamDec[[#This Row],[Gender]]</f>
        <v>M</v>
      </c>
      <c r="AR165" s="51" t="str">
        <f>TeamDec[[#This Row],[AG]]</f>
        <v>U11</v>
      </c>
      <c r="AS165" s="35">
        <f t="shared" si="10"/>
        <v>1</v>
      </c>
      <c r="AT165" s="29">
        <f t="shared" si="11"/>
        <v>7</v>
      </c>
    </row>
    <row r="166" spans="1:46" x14ac:dyDescent="0.35">
      <c r="A166" s="5"/>
      <c r="B166" s="24" t="s">
        <v>315</v>
      </c>
      <c r="C166" s="6" t="s">
        <v>316</v>
      </c>
      <c r="D166" s="1" t="str">
        <f t="shared" si="8"/>
        <v>Sam Selby</v>
      </c>
      <c r="E166" s="1" t="s">
        <v>1</v>
      </c>
      <c r="F166" s="30" t="s">
        <v>16</v>
      </c>
      <c r="G166" s="7">
        <v>6</v>
      </c>
      <c r="H166" s="29" t="str">
        <f t="shared" si="9"/>
        <v>U11</v>
      </c>
      <c r="K166" s="53" t="str">
        <f>TeamDec[[#This Row],[FullName]]</f>
        <v>Sam Selby</v>
      </c>
      <c r="L166" s="51" t="str">
        <f>TeamDec[[#This Row],[Club]]</f>
        <v>Colchester &amp; Tendring AC</v>
      </c>
      <c r="M166" s="52" t="str">
        <f>TeamDec[[#This Row],[Gender]]</f>
        <v>M</v>
      </c>
      <c r="N16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6" s="53" t="str">
        <f>TeamDec[[#This Row],[FullName]]</f>
        <v>Sam Selby</v>
      </c>
      <c r="R166" s="51" t="str">
        <f>TeamDec[[#This Row],[Club]]</f>
        <v>Colchester &amp; Tendring AC</v>
      </c>
      <c r="S166" s="52" t="str">
        <f>TeamDec[[#This Row],[Gender]]</f>
        <v>M</v>
      </c>
      <c r="T16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6" s="53" t="str">
        <f>TeamDec[[#This Row],[FullName]]</f>
        <v>Sam Selby</v>
      </c>
      <c r="X166" s="51" t="str">
        <f>TeamDec[[#This Row],[Club]]</f>
        <v>Colchester &amp; Tendring AC</v>
      </c>
      <c r="Y166" s="52" t="str">
        <f>TeamDec[[#This Row],[Gender]]</f>
        <v>M</v>
      </c>
      <c r="Z16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6" s="53" t="str">
        <f>TeamDec[[#This Row],[FullName]]</f>
        <v>Sam Selby</v>
      </c>
      <c r="AD166" s="51" t="str">
        <f>TeamDec[[#This Row],[Club]]</f>
        <v>Colchester &amp; Tendring AC</v>
      </c>
      <c r="AE166" s="52" t="str">
        <f>TeamDec[[#This Row],[Gender]]</f>
        <v>M</v>
      </c>
      <c r="AF1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6" s="53" t="str">
        <f>TeamDec[[#This Row],[FullName]]</f>
        <v>Sam Selby</v>
      </c>
      <c r="AJ166" s="51" t="str">
        <f>TeamDec[[#This Row],[Club]]</f>
        <v>Colchester &amp; Tendring AC</v>
      </c>
      <c r="AK166" s="52" t="str">
        <f>TeamDec[[#This Row],[Gender]]</f>
        <v>M</v>
      </c>
      <c r="AL1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6" s="53" t="str">
        <f>TeamDec[[#This Row],[FullName]]</f>
        <v>Sam Selby</v>
      </c>
      <c r="AP166" s="51" t="str">
        <f>TeamDec[[#This Row],[Club]]</f>
        <v>Colchester &amp; Tendring AC</v>
      </c>
      <c r="AQ166" s="52" t="str">
        <f>TeamDec[[#This Row],[Gender]]</f>
        <v>M</v>
      </c>
      <c r="AR166" s="51" t="str">
        <f>TeamDec[[#This Row],[AG]]</f>
        <v>U11</v>
      </c>
      <c r="AS166" s="35">
        <f t="shared" si="10"/>
        <v>0</v>
      </c>
      <c r="AT166" s="29">
        <f t="shared" si="11"/>
        <v>0</v>
      </c>
    </row>
    <row r="167" spans="1:46" x14ac:dyDescent="0.35">
      <c r="A167" s="5"/>
      <c r="B167" s="24" t="s">
        <v>317</v>
      </c>
      <c r="C167" s="6" t="s">
        <v>318</v>
      </c>
      <c r="D167" s="1" t="str">
        <f t="shared" si="8"/>
        <v>Rowan Stringer</v>
      </c>
      <c r="E167" s="1" t="s">
        <v>1</v>
      </c>
      <c r="F167" s="30" t="s">
        <v>16</v>
      </c>
      <c r="G167" s="7">
        <v>6</v>
      </c>
      <c r="H167" s="29" t="str">
        <f t="shared" si="9"/>
        <v>U11</v>
      </c>
      <c r="K167" s="53" t="str">
        <f>TeamDec[[#This Row],[FullName]]</f>
        <v>Rowan Stringer</v>
      </c>
      <c r="L167" s="51" t="str">
        <f>TeamDec[[#This Row],[Club]]</f>
        <v>Colchester &amp; Tendring AC</v>
      </c>
      <c r="M167" s="52" t="str">
        <f>TeamDec[[#This Row],[Gender]]</f>
        <v>M</v>
      </c>
      <c r="N167" s="35">
        <f>IF(TeamDec[[#This Row],[Gender]]="M",
    IFERROR(VLOOKUP(TeamDec[[#This Row],[FullName]], tblRace1B[[Name]:[Posn]], 2, FALSE), ""),
    IFERROR(VLOOKUP(TeamDec[[#This Row],[FullName]], tblRace1G[[Name]:[Posn]], 2, FALSE), ""))</f>
        <v>10</v>
      </c>
      <c r="O167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67" s="53" t="str">
        <f>TeamDec[[#This Row],[FullName]]</f>
        <v>Rowan Stringer</v>
      </c>
      <c r="R167" s="51" t="str">
        <f>TeamDec[[#This Row],[Club]]</f>
        <v>Colchester &amp; Tendring AC</v>
      </c>
      <c r="S167" s="52" t="str">
        <f>TeamDec[[#This Row],[Gender]]</f>
        <v>M</v>
      </c>
      <c r="T167" s="35">
        <f>IF(TeamDec[[#This Row],[Gender]]="M",
    IFERROR(VLOOKUP(TeamDec[[#This Row],[FullName]], tblRace2B[[Name]:[Posn]], 2, FALSE), ""),
    IFERROR(VLOOKUP(TeamDec[[#This Row],[FullName]], tblRace2G[[Name]:[Posn]], 2, FALSE), ""))</f>
        <v>9</v>
      </c>
      <c r="U167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167" s="53" t="str">
        <f>TeamDec[[#This Row],[FullName]]</f>
        <v>Rowan Stringer</v>
      </c>
      <c r="X167" s="51" t="str">
        <f>TeamDec[[#This Row],[Club]]</f>
        <v>Colchester &amp; Tendring AC</v>
      </c>
      <c r="Y167" s="52" t="str">
        <f>TeamDec[[#This Row],[Gender]]</f>
        <v>M</v>
      </c>
      <c r="Z167" s="35">
        <f>IF(TeamDec[[#This Row],[Gender]]="M",
    IFERROR(VLOOKUP(TeamDec[[#This Row],[FullName]], tblRace3B[[Name]:[Posn]], 2, FALSE), ""),
    IFERROR(VLOOKUP(TeamDec[[#This Row],[FullName]], tblRace3G[[Name]:[Posn]], 2, FALSE), ""))</f>
        <v>12</v>
      </c>
      <c r="AA167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167" s="53" t="str">
        <f>TeamDec[[#This Row],[FullName]]</f>
        <v>Rowan Stringer</v>
      </c>
      <c r="AD167" s="51" t="str">
        <f>TeamDec[[#This Row],[Club]]</f>
        <v>Colchester &amp; Tendring AC</v>
      </c>
      <c r="AE167" s="52" t="str">
        <f>TeamDec[[#This Row],[Gender]]</f>
        <v>M</v>
      </c>
      <c r="AF167" s="35">
        <f>IF(TeamDec[[#This Row],[Gender]]="M",
    IFERROR(VLOOKUP(TeamDec[[#This Row],[FullName]], tblRace4B[[Name]:[Posn]], 2, FALSE), ""),
    IFERROR(VLOOKUP(TeamDec[[#This Row],[FullName]], tblRace4G[[Name]:[Posn]], 2, FALSE), ""))</f>
        <v>9</v>
      </c>
      <c r="AG167" s="29">
        <f>IF(TeamDec[[#This Row],[Gender]]="M",
    IFERROR(VLOOKUP(TeamDec[[#This Row],[FullName]], tblRace4B[[Name]:[Points]], 5, FALSE), ""),
    IFERROR(VLOOKUP(TeamDec[[#This Row],[FullName]], tblRace4G[[Name]:[Points]], 5, FALSE), ""))</f>
        <v>1</v>
      </c>
      <c r="AI167" s="53" t="str">
        <f>TeamDec[[#This Row],[FullName]]</f>
        <v>Rowan Stringer</v>
      </c>
      <c r="AJ167" s="51" t="str">
        <f>TeamDec[[#This Row],[Club]]</f>
        <v>Colchester &amp; Tendring AC</v>
      </c>
      <c r="AK167" s="52" t="str">
        <f>TeamDec[[#This Row],[Gender]]</f>
        <v>M</v>
      </c>
      <c r="AL1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7" s="53" t="str">
        <f>TeamDec[[#This Row],[FullName]]</f>
        <v>Rowan Stringer</v>
      </c>
      <c r="AP167" s="51" t="str">
        <f>TeamDec[[#This Row],[Club]]</f>
        <v>Colchester &amp; Tendring AC</v>
      </c>
      <c r="AQ167" s="52" t="str">
        <f>TeamDec[[#This Row],[Gender]]</f>
        <v>M</v>
      </c>
      <c r="AR167" s="51" t="str">
        <f>TeamDec[[#This Row],[AG]]</f>
        <v>U11</v>
      </c>
      <c r="AS167" s="35">
        <f t="shared" si="10"/>
        <v>4</v>
      </c>
      <c r="AT167" s="29">
        <f t="shared" si="11"/>
        <v>4</v>
      </c>
    </row>
    <row r="168" spans="1:46" x14ac:dyDescent="0.35">
      <c r="A168" s="5"/>
      <c r="B168" s="24" t="s">
        <v>319</v>
      </c>
      <c r="C168" s="6" t="s">
        <v>320</v>
      </c>
      <c r="D168" s="1" t="str">
        <f t="shared" si="8"/>
        <v>Ely Thompson</v>
      </c>
      <c r="E168" s="1" t="s">
        <v>1</v>
      </c>
      <c r="F168" s="30" t="s">
        <v>16</v>
      </c>
      <c r="G168" s="7">
        <v>6</v>
      </c>
      <c r="H168" s="29" t="str">
        <f t="shared" si="9"/>
        <v>U11</v>
      </c>
      <c r="K168" s="53" t="str">
        <f>TeamDec[[#This Row],[FullName]]</f>
        <v>Ely Thompson</v>
      </c>
      <c r="L168" s="51" t="str">
        <f>TeamDec[[#This Row],[Club]]</f>
        <v>Colchester &amp; Tendring AC</v>
      </c>
      <c r="M168" s="52" t="str">
        <f>TeamDec[[#This Row],[Gender]]</f>
        <v>M</v>
      </c>
      <c r="N16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8" s="53" t="str">
        <f>TeamDec[[#This Row],[FullName]]</f>
        <v>Ely Thompson</v>
      </c>
      <c r="R168" s="51" t="str">
        <f>TeamDec[[#This Row],[Club]]</f>
        <v>Colchester &amp; Tendring AC</v>
      </c>
      <c r="S168" s="52" t="str">
        <f>TeamDec[[#This Row],[Gender]]</f>
        <v>M</v>
      </c>
      <c r="T16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8" s="53" t="str">
        <f>TeamDec[[#This Row],[FullName]]</f>
        <v>Ely Thompson</v>
      </c>
      <c r="X168" s="51" t="str">
        <f>TeamDec[[#This Row],[Club]]</f>
        <v>Colchester &amp; Tendring AC</v>
      </c>
      <c r="Y168" s="52" t="str">
        <f>TeamDec[[#This Row],[Gender]]</f>
        <v>M</v>
      </c>
      <c r="Z16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8" s="53" t="str">
        <f>TeamDec[[#This Row],[FullName]]</f>
        <v>Ely Thompson</v>
      </c>
      <c r="AD168" s="51" t="str">
        <f>TeamDec[[#This Row],[Club]]</f>
        <v>Colchester &amp; Tendring AC</v>
      </c>
      <c r="AE168" s="52" t="str">
        <f>TeamDec[[#This Row],[Gender]]</f>
        <v>M</v>
      </c>
      <c r="AF1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8" s="53" t="str">
        <f>TeamDec[[#This Row],[FullName]]</f>
        <v>Ely Thompson</v>
      </c>
      <c r="AJ168" s="51" t="str">
        <f>TeamDec[[#This Row],[Club]]</f>
        <v>Colchester &amp; Tendring AC</v>
      </c>
      <c r="AK168" s="52" t="str">
        <f>TeamDec[[#This Row],[Gender]]</f>
        <v>M</v>
      </c>
      <c r="AL1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8" s="53" t="str">
        <f>TeamDec[[#This Row],[FullName]]</f>
        <v>Ely Thompson</v>
      </c>
      <c r="AP168" s="51" t="str">
        <f>TeamDec[[#This Row],[Club]]</f>
        <v>Colchester &amp; Tendring AC</v>
      </c>
      <c r="AQ168" s="52" t="str">
        <f>TeamDec[[#This Row],[Gender]]</f>
        <v>M</v>
      </c>
      <c r="AR168" s="51" t="str">
        <f>TeamDec[[#This Row],[AG]]</f>
        <v>U11</v>
      </c>
      <c r="AS168" s="35">
        <f t="shared" si="10"/>
        <v>0</v>
      </c>
      <c r="AT168" s="29">
        <f t="shared" si="11"/>
        <v>0</v>
      </c>
    </row>
    <row r="169" spans="1:46" x14ac:dyDescent="0.35">
      <c r="A169" s="5"/>
      <c r="B169" s="24" t="s">
        <v>321</v>
      </c>
      <c r="C169" s="6" t="s">
        <v>322</v>
      </c>
      <c r="D169" s="1" t="str">
        <f t="shared" si="8"/>
        <v>Micah Udechuku</v>
      </c>
      <c r="E169" s="1" t="s">
        <v>1</v>
      </c>
      <c r="F169" s="30" t="s">
        <v>16</v>
      </c>
      <c r="G169" s="7">
        <v>6</v>
      </c>
      <c r="H169" s="29" t="str">
        <f t="shared" si="9"/>
        <v>U11</v>
      </c>
      <c r="K169" s="53" t="str">
        <f>TeamDec[[#This Row],[FullName]]</f>
        <v>Micah Udechuku</v>
      </c>
      <c r="L169" s="51" t="str">
        <f>TeamDec[[#This Row],[Club]]</f>
        <v>Colchester &amp; Tendring AC</v>
      </c>
      <c r="M169" s="52" t="str">
        <f>TeamDec[[#This Row],[Gender]]</f>
        <v>M</v>
      </c>
      <c r="N16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9" s="53" t="str">
        <f>TeamDec[[#This Row],[FullName]]</f>
        <v>Micah Udechuku</v>
      </c>
      <c r="R169" s="51" t="str">
        <f>TeamDec[[#This Row],[Club]]</f>
        <v>Colchester &amp; Tendring AC</v>
      </c>
      <c r="S169" s="52" t="str">
        <f>TeamDec[[#This Row],[Gender]]</f>
        <v>M</v>
      </c>
      <c r="T16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9" s="53" t="str">
        <f>TeamDec[[#This Row],[FullName]]</f>
        <v>Micah Udechuku</v>
      </c>
      <c r="X169" s="51" t="str">
        <f>TeamDec[[#This Row],[Club]]</f>
        <v>Colchester &amp; Tendring AC</v>
      </c>
      <c r="Y169" s="52" t="str">
        <f>TeamDec[[#This Row],[Gender]]</f>
        <v>M</v>
      </c>
      <c r="Z16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9" s="53" t="str">
        <f>TeamDec[[#This Row],[FullName]]</f>
        <v>Micah Udechuku</v>
      </c>
      <c r="AD169" s="51" t="str">
        <f>TeamDec[[#This Row],[Club]]</f>
        <v>Colchester &amp; Tendring AC</v>
      </c>
      <c r="AE169" s="52" t="str">
        <f>TeamDec[[#This Row],[Gender]]</f>
        <v>M</v>
      </c>
      <c r="AF1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9" s="53" t="str">
        <f>TeamDec[[#This Row],[FullName]]</f>
        <v>Micah Udechuku</v>
      </c>
      <c r="AJ169" s="51" t="str">
        <f>TeamDec[[#This Row],[Club]]</f>
        <v>Colchester &amp; Tendring AC</v>
      </c>
      <c r="AK169" s="52" t="str">
        <f>TeamDec[[#This Row],[Gender]]</f>
        <v>M</v>
      </c>
      <c r="AL1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9" s="53" t="str">
        <f>TeamDec[[#This Row],[FullName]]</f>
        <v>Micah Udechuku</v>
      </c>
      <c r="AP169" s="51" t="str">
        <f>TeamDec[[#This Row],[Club]]</f>
        <v>Colchester &amp; Tendring AC</v>
      </c>
      <c r="AQ169" s="52" t="str">
        <f>TeamDec[[#This Row],[Gender]]</f>
        <v>M</v>
      </c>
      <c r="AR169" s="51" t="str">
        <f>TeamDec[[#This Row],[AG]]</f>
        <v>U11</v>
      </c>
      <c r="AS169" s="35">
        <f t="shared" si="10"/>
        <v>0</v>
      </c>
      <c r="AT169" s="29">
        <f t="shared" si="11"/>
        <v>0</v>
      </c>
    </row>
    <row r="170" spans="1:46" x14ac:dyDescent="0.35">
      <c r="A170" s="5"/>
      <c r="B170" s="24" t="s">
        <v>274</v>
      </c>
      <c r="C170" s="6" t="s">
        <v>322</v>
      </c>
      <c r="D170" s="1" t="str">
        <f t="shared" si="8"/>
        <v>Noah Udechuku</v>
      </c>
      <c r="E170" s="1" t="s">
        <v>1</v>
      </c>
      <c r="F170" s="30" t="s">
        <v>16</v>
      </c>
      <c r="G170" s="7">
        <v>6</v>
      </c>
      <c r="H170" s="29" t="str">
        <f t="shared" si="9"/>
        <v>U11</v>
      </c>
      <c r="K170" s="53" t="str">
        <f>TeamDec[[#This Row],[FullName]]</f>
        <v>Noah Udechuku</v>
      </c>
      <c r="L170" s="51" t="str">
        <f>TeamDec[[#This Row],[Club]]</f>
        <v>Colchester &amp; Tendring AC</v>
      </c>
      <c r="M170" s="52" t="str">
        <f>TeamDec[[#This Row],[Gender]]</f>
        <v>M</v>
      </c>
      <c r="N17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0" s="53" t="str">
        <f>TeamDec[[#This Row],[FullName]]</f>
        <v>Noah Udechuku</v>
      </c>
      <c r="R170" s="51" t="str">
        <f>TeamDec[[#This Row],[Club]]</f>
        <v>Colchester &amp; Tendring AC</v>
      </c>
      <c r="S170" s="52" t="str">
        <f>TeamDec[[#This Row],[Gender]]</f>
        <v>M</v>
      </c>
      <c r="T17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0" s="53" t="str">
        <f>TeamDec[[#This Row],[FullName]]</f>
        <v>Noah Udechuku</v>
      </c>
      <c r="X170" s="51" t="str">
        <f>TeamDec[[#This Row],[Club]]</f>
        <v>Colchester &amp; Tendring AC</v>
      </c>
      <c r="Y170" s="52" t="str">
        <f>TeamDec[[#This Row],[Gender]]</f>
        <v>M</v>
      </c>
      <c r="Z17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0" s="53" t="str">
        <f>TeamDec[[#This Row],[FullName]]</f>
        <v>Noah Udechuku</v>
      </c>
      <c r="AD170" s="51" t="str">
        <f>TeamDec[[#This Row],[Club]]</f>
        <v>Colchester &amp; Tendring AC</v>
      </c>
      <c r="AE170" s="52" t="str">
        <f>TeamDec[[#This Row],[Gender]]</f>
        <v>M</v>
      </c>
      <c r="AF1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0" s="53" t="str">
        <f>TeamDec[[#This Row],[FullName]]</f>
        <v>Noah Udechuku</v>
      </c>
      <c r="AJ170" s="51" t="str">
        <f>TeamDec[[#This Row],[Club]]</f>
        <v>Colchester &amp; Tendring AC</v>
      </c>
      <c r="AK170" s="52" t="str">
        <f>TeamDec[[#This Row],[Gender]]</f>
        <v>M</v>
      </c>
      <c r="AL1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0" s="53" t="str">
        <f>TeamDec[[#This Row],[FullName]]</f>
        <v>Noah Udechuku</v>
      </c>
      <c r="AP170" s="51" t="str">
        <f>TeamDec[[#This Row],[Club]]</f>
        <v>Colchester &amp; Tendring AC</v>
      </c>
      <c r="AQ170" s="52" t="str">
        <f>TeamDec[[#This Row],[Gender]]</f>
        <v>M</v>
      </c>
      <c r="AR170" s="51" t="str">
        <f>TeamDec[[#This Row],[AG]]</f>
        <v>U11</v>
      </c>
      <c r="AS170" s="35">
        <f t="shared" si="10"/>
        <v>0</v>
      </c>
      <c r="AT170" s="29">
        <f t="shared" si="11"/>
        <v>0</v>
      </c>
    </row>
    <row r="171" spans="1:46" x14ac:dyDescent="0.35">
      <c r="A171" s="5"/>
      <c r="B171" s="24" t="s">
        <v>162</v>
      </c>
      <c r="C171" s="6" t="s">
        <v>323</v>
      </c>
      <c r="D171" s="1" t="str">
        <f t="shared" si="8"/>
        <v>Jacob Wadley</v>
      </c>
      <c r="E171" s="1" t="s">
        <v>1</v>
      </c>
      <c r="F171" s="30" t="s">
        <v>16</v>
      </c>
      <c r="G171" s="7">
        <v>6</v>
      </c>
      <c r="H171" s="29" t="str">
        <f t="shared" si="9"/>
        <v>U11</v>
      </c>
      <c r="K171" s="53" t="str">
        <f>TeamDec[[#This Row],[FullName]]</f>
        <v>Jacob Wadley</v>
      </c>
      <c r="L171" s="51" t="str">
        <f>TeamDec[[#This Row],[Club]]</f>
        <v>Colchester &amp; Tendring AC</v>
      </c>
      <c r="M171" s="52" t="str">
        <f>TeamDec[[#This Row],[Gender]]</f>
        <v>M</v>
      </c>
      <c r="N17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1" s="53" t="str">
        <f>TeamDec[[#This Row],[FullName]]</f>
        <v>Jacob Wadley</v>
      </c>
      <c r="R171" s="51" t="str">
        <f>TeamDec[[#This Row],[Club]]</f>
        <v>Colchester &amp; Tendring AC</v>
      </c>
      <c r="S171" s="52" t="str">
        <f>TeamDec[[#This Row],[Gender]]</f>
        <v>M</v>
      </c>
      <c r="T1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1" s="53" t="str">
        <f>TeamDec[[#This Row],[FullName]]</f>
        <v>Jacob Wadley</v>
      </c>
      <c r="X171" s="51" t="str">
        <f>TeamDec[[#This Row],[Club]]</f>
        <v>Colchester &amp; Tendring AC</v>
      </c>
      <c r="Y171" s="52" t="str">
        <f>TeamDec[[#This Row],[Gender]]</f>
        <v>M</v>
      </c>
      <c r="Z1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1" s="53" t="str">
        <f>TeamDec[[#This Row],[FullName]]</f>
        <v>Jacob Wadley</v>
      </c>
      <c r="AD171" s="51" t="str">
        <f>TeamDec[[#This Row],[Club]]</f>
        <v>Colchester &amp; Tendring AC</v>
      </c>
      <c r="AE171" s="52" t="str">
        <f>TeamDec[[#This Row],[Gender]]</f>
        <v>M</v>
      </c>
      <c r="AF1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1" s="53" t="str">
        <f>TeamDec[[#This Row],[FullName]]</f>
        <v>Jacob Wadley</v>
      </c>
      <c r="AJ171" s="51" t="str">
        <f>TeamDec[[#This Row],[Club]]</f>
        <v>Colchester &amp; Tendring AC</v>
      </c>
      <c r="AK171" s="52" t="str">
        <f>TeamDec[[#This Row],[Gender]]</f>
        <v>M</v>
      </c>
      <c r="AL1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1" s="53" t="str">
        <f>TeamDec[[#This Row],[FullName]]</f>
        <v>Jacob Wadley</v>
      </c>
      <c r="AP171" s="51" t="str">
        <f>TeamDec[[#This Row],[Club]]</f>
        <v>Colchester &amp; Tendring AC</v>
      </c>
      <c r="AQ171" s="52" t="str">
        <f>TeamDec[[#This Row],[Gender]]</f>
        <v>M</v>
      </c>
      <c r="AR171" s="51" t="str">
        <f>TeamDec[[#This Row],[AG]]</f>
        <v>U11</v>
      </c>
      <c r="AS171" s="35">
        <f t="shared" si="10"/>
        <v>0</v>
      </c>
      <c r="AT171" s="29">
        <f t="shared" si="11"/>
        <v>0</v>
      </c>
    </row>
    <row r="172" spans="1:46" x14ac:dyDescent="0.35">
      <c r="A172" s="5"/>
      <c r="B172" s="24" t="s">
        <v>324</v>
      </c>
      <c r="C172" s="6" t="s">
        <v>292</v>
      </c>
      <c r="D172" s="1" t="str">
        <f t="shared" si="8"/>
        <v>Wilbur Wheatley</v>
      </c>
      <c r="E172" s="1" t="s">
        <v>1</v>
      </c>
      <c r="F172" s="30" t="s">
        <v>16</v>
      </c>
      <c r="G172" s="7">
        <v>6</v>
      </c>
      <c r="H172" s="29" t="str">
        <f t="shared" si="9"/>
        <v>U11</v>
      </c>
      <c r="K172" s="53" t="str">
        <f>TeamDec[[#This Row],[FullName]]</f>
        <v>Wilbur Wheatley</v>
      </c>
      <c r="L172" s="51" t="str">
        <f>TeamDec[[#This Row],[Club]]</f>
        <v>Colchester &amp; Tendring AC</v>
      </c>
      <c r="M172" s="52" t="str">
        <f>TeamDec[[#This Row],[Gender]]</f>
        <v>M</v>
      </c>
      <c r="N17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2" s="53" t="str">
        <f>TeamDec[[#This Row],[FullName]]</f>
        <v>Wilbur Wheatley</v>
      </c>
      <c r="R172" s="51" t="str">
        <f>TeamDec[[#This Row],[Club]]</f>
        <v>Colchester &amp; Tendring AC</v>
      </c>
      <c r="S172" s="52" t="str">
        <f>TeamDec[[#This Row],[Gender]]</f>
        <v>M</v>
      </c>
      <c r="T1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2" s="53" t="str">
        <f>TeamDec[[#This Row],[FullName]]</f>
        <v>Wilbur Wheatley</v>
      </c>
      <c r="X172" s="51" t="str">
        <f>TeamDec[[#This Row],[Club]]</f>
        <v>Colchester &amp; Tendring AC</v>
      </c>
      <c r="Y172" s="52" t="str">
        <f>TeamDec[[#This Row],[Gender]]</f>
        <v>M</v>
      </c>
      <c r="Z1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2" s="53" t="str">
        <f>TeamDec[[#This Row],[FullName]]</f>
        <v>Wilbur Wheatley</v>
      </c>
      <c r="AD172" s="51" t="str">
        <f>TeamDec[[#This Row],[Club]]</f>
        <v>Colchester &amp; Tendring AC</v>
      </c>
      <c r="AE172" s="52" t="str">
        <f>TeamDec[[#This Row],[Gender]]</f>
        <v>M</v>
      </c>
      <c r="AF1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2" s="53" t="str">
        <f>TeamDec[[#This Row],[FullName]]</f>
        <v>Wilbur Wheatley</v>
      </c>
      <c r="AJ172" s="51" t="str">
        <f>TeamDec[[#This Row],[Club]]</f>
        <v>Colchester &amp; Tendring AC</v>
      </c>
      <c r="AK172" s="52" t="str">
        <f>TeamDec[[#This Row],[Gender]]</f>
        <v>M</v>
      </c>
      <c r="AL1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2" s="53" t="str">
        <f>TeamDec[[#This Row],[FullName]]</f>
        <v>Wilbur Wheatley</v>
      </c>
      <c r="AP172" s="51" t="str">
        <f>TeamDec[[#This Row],[Club]]</f>
        <v>Colchester &amp; Tendring AC</v>
      </c>
      <c r="AQ172" s="52" t="str">
        <f>TeamDec[[#This Row],[Gender]]</f>
        <v>M</v>
      </c>
      <c r="AR172" s="51" t="str">
        <f>TeamDec[[#This Row],[AG]]</f>
        <v>U11</v>
      </c>
      <c r="AS172" s="35">
        <f t="shared" si="10"/>
        <v>0</v>
      </c>
      <c r="AT172" s="29">
        <f t="shared" si="11"/>
        <v>0</v>
      </c>
    </row>
    <row r="173" spans="1:46" x14ac:dyDescent="0.35">
      <c r="A173" s="5"/>
      <c r="B173" s="102" t="s">
        <v>162</v>
      </c>
      <c r="C173" s="27" t="s">
        <v>325</v>
      </c>
      <c r="D173" s="1" t="str">
        <f t="shared" si="8"/>
        <v>Jacob Allam</v>
      </c>
      <c r="E173" s="1" t="s">
        <v>1</v>
      </c>
      <c r="F173" s="30" t="s">
        <v>16</v>
      </c>
      <c r="G173" s="30">
        <v>7</v>
      </c>
      <c r="H173" s="29" t="str">
        <f t="shared" si="9"/>
        <v>U13</v>
      </c>
      <c r="K173" s="53" t="str">
        <f>TeamDec[[#This Row],[FullName]]</f>
        <v>Jacob Allam</v>
      </c>
      <c r="L173" s="51" t="str">
        <f>TeamDec[[#This Row],[Club]]</f>
        <v>Colchester &amp; Tendring AC</v>
      </c>
      <c r="M173" s="52" t="str">
        <f>TeamDec[[#This Row],[Gender]]</f>
        <v>M</v>
      </c>
      <c r="N17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3" s="53" t="str">
        <f>TeamDec[[#This Row],[FullName]]</f>
        <v>Jacob Allam</v>
      </c>
      <c r="R173" s="51" t="str">
        <f>TeamDec[[#This Row],[Club]]</f>
        <v>Colchester &amp; Tendring AC</v>
      </c>
      <c r="S173" s="52" t="str">
        <f>TeamDec[[#This Row],[Gender]]</f>
        <v>M</v>
      </c>
      <c r="T17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3" s="53" t="str">
        <f>TeamDec[[#This Row],[FullName]]</f>
        <v>Jacob Allam</v>
      </c>
      <c r="X173" s="51" t="str">
        <f>TeamDec[[#This Row],[Club]]</f>
        <v>Colchester &amp; Tendring AC</v>
      </c>
      <c r="Y173" s="52" t="str">
        <f>TeamDec[[#This Row],[Gender]]</f>
        <v>M</v>
      </c>
      <c r="Z1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3" s="53" t="str">
        <f>TeamDec[[#This Row],[FullName]]</f>
        <v>Jacob Allam</v>
      </c>
      <c r="AD173" s="51" t="str">
        <f>TeamDec[[#This Row],[Club]]</f>
        <v>Colchester &amp; Tendring AC</v>
      </c>
      <c r="AE173" s="52" t="str">
        <f>TeamDec[[#This Row],[Gender]]</f>
        <v>M</v>
      </c>
      <c r="AF1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3" s="53" t="str">
        <f>TeamDec[[#This Row],[FullName]]</f>
        <v>Jacob Allam</v>
      </c>
      <c r="AJ173" s="51" t="str">
        <f>TeamDec[[#This Row],[Club]]</f>
        <v>Colchester &amp; Tendring AC</v>
      </c>
      <c r="AK173" s="52" t="str">
        <f>TeamDec[[#This Row],[Gender]]</f>
        <v>M</v>
      </c>
      <c r="AL1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3" s="53" t="str">
        <f>TeamDec[[#This Row],[FullName]]</f>
        <v>Jacob Allam</v>
      </c>
      <c r="AP173" s="51" t="str">
        <f>TeamDec[[#This Row],[Club]]</f>
        <v>Colchester &amp; Tendring AC</v>
      </c>
      <c r="AQ173" s="52" t="str">
        <f>TeamDec[[#This Row],[Gender]]</f>
        <v>M</v>
      </c>
      <c r="AR173" s="51" t="str">
        <f>TeamDec[[#This Row],[AG]]</f>
        <v>U13</v>
      </c>
      <c r="AS173" s="35">
        <f t="shared" si="10"/>
        <v>0</v>
      </c>
      <c r="AT173" s="29">
        <f t="shared" si="11"/>
        <v>0</v>
      </c>
    </row>
    <row r="174" spans="1:46" x14ac:dyDescent="0.35">
      <c r="A174" s="5"/>
      <c r="B174" s="6" t="s">
        <v>326</v>
      </c>
      <c r="C174" s="24" t="s">
        <v>327</v>
      </c>
      <c r="D174" s="1" t="str">
        <f t="shared" si="8"/>
        <v>Gregory Fry</v>
      </c>
      <c r="E174" s="1" t="s">
        <v>1</v>
      </c>
      <c r="F174" s="30" t="s">
        <v>16</v>
      </c>
      <c r="G174" s="30">
        <v>7</v>
      </c>
      <c r="H174" s="29" t="str">
        <f t="shared" si="9"/>
        <v>U13</v>
      </c>
      <c r="K174" s="53" t="str">
        <f>TeamDec[[#This Row],[FullName]]</f>
        <v>Gregory Fry</v>
      </c>
      <c r="L174" s="51" t="str">
        <f>TeamDec[[#This Row],[Club]]</f>
        <v>Colchester &amp; Tendring AC</v>
      </c>
      <c r="M174" s="52" t="str">
        <f>TeamDec[[#This Row],[Gender]]</f>
        <v>M</v>
      </c>
      <c r="N17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4" s="53" t="str">
        <f>TeamDec[[#This Row],[FullName]]</f>
        <v>Gregory Fry</v>
      </c>
      <c r="R174" s="51" t="str">
        <f>TeamDec[[#This Row],[Club]]</f>
        <v>Colchester &amp; Tendring AC</v>
      </c>
      <c r="S174" s="52" t="str">
        <f>TeamDec[[#This Row],[Gender]]</f>
        <v>M</v>
      </c>
      <c r="T17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4" s="53" t="str">
        <f>TeamDec[[#This Row],[FullName]]</f>
        <v>Gregory Fry</v>
      </c>
      <c r="X174" s="51" t="str">
        <f>TeamDec[[#This Row],[Club]]</f>
        <v>Colchester &amp; Tendring AC</v>
      </c>
      <c r="Y174" s="52" t="str">
        <f>TeamDec[[#This Row],[Gender]]</f>
        <v>M</v>
      </c>
      <c r="Z174" s="35">
        <f>IF(TeamDec[[#This Row],[Gender]]="M",
    IFERROR(VLOOKUP(TeamDec[[#This Row],[FullName]], tblRace3B[[Name]:[Posn]], 2, FALSE), ""),
    IFERROR(VLOOKUP(TeamDec[[#This Row],[FullName]], tblRace3G[[Name]:[Posn]], 2, FALSE), ""))</f>
        <v>22</v>
      </c>
      <c r="AA174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174" s="53" t="str">
        <f>TeamDec[[#This Row],[FullName]]</f>
        <v>Gregory Fry</v>
      </c>
      <c r="AD174" s="51" t="str">
        <f>TeamDec[[#This Row],[Club]]</f>
        <v>Colchester &amp; Tendring AC</v>
      </c>
      <c r="AE174" s="52" t="str">
        <f>TeamDec[[#This Row],[Gender]]</f>
        <v>M</v>
      </c>
      <c r="AF174" s="35">
        <f>IF(TeamDec[[#This Row],[Gender]]="M",
    IFERROR(VLOOKUP(TeamDec[[#This Row],[FullName]], tblRace4B[[Name]:[Posn]], 2, FALSE), ""),
    IFERROR(VLOOKUP(TeamDec[[#This Row],[FullName]], tblRace4G[[Name]:[Posn]], 2, FALSE), ""))</f>
        <v>23</v>
      </c>
      <c r="AG174" s="29">
        <f>IF(TeamDec[[#This Row],[Gender]]="M",
    IFERROR(VLOOKUP(TeamDec[[#This Row],[FullName]], tblRace4B[[Name]:[Points]], 5, FALSE), ""),
    IFERROR(VLOOKUP(TeamDec[[#This Row],[FullName]], tblRace4G[[Name]:[Points]], 5, FALSE), ""))</f>
        <v>6</v>
      </c>
      <c r="AI174" s="53" t="str">
        <f>TeamDec[[#This Row],[FullName]]</f>
        <v>Gregory Fry</v>
      </c>
      <c r="AJ174" s="51" t="str">
        <f>TeamDec[[#This Row],[Club]]</f>
        <v>Colchester &amp; Tendring AC</v>
      </c>
      <c r="AK174" s="52" t="str">
        <f>TeamDec[[#This Row],[Gender]]</f>
        <v>M</v>
      </c>
      <c r="AL1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4" s="53" t="str">
        <f>TeamDec[[#This Row],[FullName]]</f>
        <v>Gregory Fry</v>
      </c>
      <c r="AP174" s="51" t="str">
        <f>TeamDec[[#This Row],[Club]]</f>
        <v>Colchester &amp; Tendring AC</v>
      </c>
      <c r="AQ174" s="52" t="str">
        <f>TeamDec[[#This Row],[Gender]]</f>
        <v>M</v>
      </c>
      <c r="AR174" s="51" t="str">
        <f>TeamDec[[#This Row],[AG]]</f>
        <v>U13</v>
      </c>
      <c r="AS174" s="35">
        <f t="shared" si="10"/>
        <v>2</v>
      </c>
      <c r="AT174" s="29">
        <f t="shared" si="11"/>
        <v>11</v>
      </c>
    </row>
    <row r="175" spans="1:46" x14ac:dyDescent="0.35">
      <c r="A175" s="5"/>
      <c r="B175" s="6" t="s">
        <v>328</v>
      </c>
      <c r="C175" s="24" t="s">
        <v>329</v>
      </c>
      <c r="D175" s="1" t="str">
        <f t="shared" si="8"/>
        <v>Lawrence Gordon</v>
      </c>
      <c r="E175" s="1" t="s">
        <v>1</v>
      </c>
      <c r="F175" s="30" t="s">
        <v>16</v>
      </c>
      <c r="G175" s="30">
        <v>7</v>
      </c>
      <c r="H175" s="29" t="str">
        <f t="shared" si="9"/>
        <v>U13</v>
      </c>
      <c r="K175" s="53" t="str">
        <f>TeamDec[[#This Row],[FullName]]</f>
        <v>Lawrence Gordon</v>
      </c>
      <c r="L175" s="51" t="str">
        <f>TeamDec[[#This Row],[Club]]</f>
        <v>Colchester &amp; Tendring AC</v>
      </c>
      <c r="M175" s="52" t="str">
        <f>TeamDec[[#This Row],[Gender]]</f>
        <v>M</v>
      </c>
      <c r="N17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5" s="53" t="str">
        <f>TeamDec[[#This Row],[FullName]]</f>
        <v>Lawrence Gordon</v>
      </c>
      <c r="R175" s="51" t="str">
        <f>TeamDec[[#This Row],[Club]]</f>
        <v>Colchester &amp; Tendring AC</v>
      </c>
      <c r="S175" s="52" t="str">
        <f>TeamDec[[#This Row],[Gender]]</f>
        <v>M</v>
      </c>
      <c r="T17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5" s="53" t="str">
        <f>TeamDec[[#This Row],[FullName]]</f>
        <v>Lawrence Gordon</v>
      </c>
      <c r="X175" s="51" t="str">
        <f>TeamDec[[#This Row],[Club]]</f>
        <v>Colchester &amp; Tendring AC</v>
      </c>
      <c r="Y175" s="52" t="str">
        <f>TeamDec[[#This Row],[Gender]]</f>
        <v>M</v>
      </c>
      <c r="Z1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5" s="53" t="str">
        <f>TeamDec[[#This Row],[FullName]]</f>
        <v>Lawrence Gordon</v>
      </c>
      <c r="AD175" s="51" t="str">
        <f>TeamDec[[#This Row],[Club]]</f>
        <v>Colchester &amp; Tendring AC</v>
      </c>
      <c r="AE175" s="52" t="str">
        <f>TeamDec[[#This Row],[Gender]]</f>
        <v>M</v>
      </c>
      <c r="AF175" s="35">
        <f>IF(TeamDec[[#This Row],[Gender]]="M",
    IFERROR(VLOOKUP(TeamDec[[#This Row],[FullName]], tblRace4B[[Name]:[Posn]], 2, FALSE), ""),
    IFERROR(VLOOKUP(TeamDec[[#This Row],[FullName]], tblRace4G[[Name]:[Posn]], 2, FALSE), ""))</f>
        <v>16</v>
      </c>
      <c r="AG175" s="29">
        <f>IF(TeamDec[[#This Row],[Gender]]="M",
    IFERROR(VLOOKUP(TeamDec[[#This Row],[FullName]], tblRace4B[[Name]:[Points]], 5, FALSE), ""),
    IFERROR(VLOOKUP(TeamDec[[#This Row],[FullName]], tblRace4G[[Name]:[Points]], 5, FALSE), ""))</f>
        <v>3</v>
      </c>
      <c r="AI175" s="53" t="str">
        <f>TeamDec[[#This Row],[FullName]]</f>
        <v>Lawrence Gordon</v>
      </c>
      <c r="AJ175" s="51" t="str">
        <f>TeamDec[[#This Row],[Club]]</f>
        <v>Colchester &amp; Tendring AC</v>
      </c>
      <c r="AK175" s="52" t="str">
        <f>TeamDec[[#This Row],[Gender]]</f>
        <v>M</v>
      </c>
      <c r="AL1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5" s="53" t="str">
        <f>TeamDec[[#This Row],[FullName]]</f>
        <v>Lawrence Gordon</v>
      </c>
      <c r="AP175" s="51" t="str">
        <f>TeamDec[[#This Row],[Club]]</f>
        <v>Colchester &amp; Tendring AC</v>
      </c>
      <c r="AQ175" s="52" t="str">
        <f>TeamDec[[#This Row],[Gender]]</f>
        <v>M</v>
      </c>
      <c r="AR175" s="51" t="str">
        <f>TeamDec[[#This Row],[AG]]</f>
        <v>U13</v>
      </c>
      <c r="AS175" s="35">
        <f t="shared" si="10"/>
        <v>1</v>
      </c>
      <c r="AT175" s="29">
        <f t="shared" si="11"/>
        <v>3</v>
      </c>
    </row>
    <row r="176" spans="1:46" x14ac:dyDescent="0.35">
      <c r="A176" s="5"/>
      <c r="B176" s="6" t="s">
        <v>245</v>
      </c>
      <c r="C176" s="24" t="s">
        <v>330</v>
      </c>
      <c r="D176" s="1" t="str">
        <f t="shared" si="8"/>
        <v>Thomas Hall</v>
      </c>
      <c r="E176" s="1" t="s">
        <v>1</v>
      </c>
      <c r="F176" s="30" t="s">
        <v>16</v>
      </c>
      <c r="G176" s="30">
        <v>7</v>
      </c>
      <c r="H176" s="29" t="str">
        <f t="shared" si="9"/>
        <v>U13</v>
      </c>
      <c r="K176" s="53" t="str">
        <f>TeamDec[[#This Row],[FullName]]</f>
        <v>Thomas Hall</v>
      </c>
      <c r="L176" s="51" t="str">
        <f>TeamDec[[#This Row],[Club]]</f>
        <v>Colchester &amp; Tendring AC</v>
      </c>
      <c r="M176" s="52" t="str">
        <f>TeamDec[[#This Row],[Gender]]</f>
        <v>M</v>
      </c>
      <c r="N17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6" s="53" t="str">
        <f>TeamDec[[#This Row],[FullName]]</f>
        <v>Thomas Hall</v>
      </c>
      <c r="R176" s="51" t="str">
        <f>TeamDec[[#This Row],[Club]]</f>
        <v>Colchester &amp; Tendring AC</v>
      </c>
      <c r="S176" s="52" t="str">
        <f>TeamDec[[#This Row],[Gender]]</f>
        <v>M</v>
      </c>
      <c r="T1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6" s="53" t="str">
        <f>TeamDec[[#This Row],[FullName]]</f>
        <v>Thomas Hall</v>
      </c>
      <c r="X176" s="51" t="str">
        <f>TeamDec[[#This Row],[Club]]</f>
        <v>Colchester &amp; Tendring AC</v>
      </c>
      <c r="Y176" s="52" t="str">
        <f>TeamDec[[#This Row],[Gender]]</f>
        <v>M</v>
      </c>
      <c r="Z17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6" s="53" t="str">
        <f>TeamDec[[#This Row],[FullName]]</f>
        <v>Thomas Hall</v>
      </c>
      <c r="AD176" s="51" t="str">
        <f>TeamDec[[#This Row],[Club]]</f>
        <v>Colchester &amp; Tendring AC</v>
      </c>
      <c r="AE176" s="52" t="str">
        <f>TeamDec[[#This Row],[Gender]]</f>
        <v>M</v>
      </c>
      <c r="AF1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6" s="53" t="str">
        <f>TeamDec[[#This Row],[FullName]]</f>
        <v>Thomas Hall</v>
      </c>
      <c r="AJ176" s="51" t="str">
        <f>TeamDec[[#This Row],[Club]]</f>
        <v>Colchester &amp; Tendring AC</v>
      </c>
      <c r="AK176" s="52" t="str">
        <f>TeamDec[[#This Row],[Gender]]</f>
        <v>M</v>
      </c>
      <c r="AL1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6" s="53" t="str">
        <f>TeamDec[[#This Row],[FullName]]</f>
        <v>Thomas Hall</v>
      </c>
      <c r="AP176" s="51" t="str">
        <f>TeamDec[[#This Row],[Club]]</f>
        <v>Colchester &amp; Tendring AC</v>
      </c>
      <c r="AQ176" s="52" t="str">
        <f>TeamDec[[#This Row],[Gender]]</f>
        <v>M</v>
      </c>
      <c r="AR176" s="51" t="str">
        <f>TeamDec[[#This Row],[AG]]</f>
        <v>U13</v>
      </c>
      <c r="AS176" s="35">
        <f t="shared" si="10"/>
        <v>0</v>
      </c>
      <c r="AT176" s="29">
        <f t="shared" si="11"/>
        <v>0</v>
      </c>
    </row>
    <row r="177" spans="1:46" x14ac:dyDescent="0.35">
      <c r="A177" s="5"/>
      <c r="B177" s="6" t="s">
        <v>331</v>
      </c>
      <c r="C177" s="24" t="s">
        <v>332</v>
      </c>
      <c r="D177" s="1" t="str">
        <f t="shared" si="8"/>
        <v>Xander Muir</v>
      </c>
      <c r="E177" s="1" t="s">
        <v>1</v>
      </c>
      <c r="F177" s="30" t="s">
        <v>16</v>
      </c>
      <c r="G177" s="30">
        <v>7</v>
      </c>
      <c r="H177" s="29" t="str">
        <f t="shared" si="9"/>
        <v>U13</v>
      </c>
      <c r="K177" s="53" t="str">
        <f>TeamDec[[#This Row],[FullName]]</f>
        <v>Xander Muir</v>
      </c>
      <c r="L177" s="51" t="str">
        <f>TeamDec[[#This Row],[Club]]</f>
        <v>Colchester &amp; Tendring AC</v>
      </c>
      <c r="M177" s="52" t="str">
        <f>TeamDec[[#This Row],[Gender]]</f>
        <v>M</v>
      </c>
      <c r="N17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7" s="53" t="str">
        <f>TeamDec[[#This Row],[FullName]]</f>
        <v>Xander Muir</v>
      </c>
      <c r="R177" s="51" t="str">
        <f>TeamDec[[#This Row],[Club]]</f>
        <v>Colchester &amp; Tendring AC</v>
      </c>
      <c r="S177" s="52" t="str">
        <f>TeamDec[[#This Row],[Gender]]</f>
        <v>M</v>
      </c>
      <c r="T17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7" s="53" t="str">
        <f>TeamDec[[#This Row],[FullName]]</f>
        <v>Xander Muir</v>
      </c>
      <c r="X177" s="51" t="str">
        <f>TeamDec[[#This Row],[Club]]</f>
        <v>Colchester &amp; Tendring AC</v>
      </c>
      <c r="Y177" s="52" t="str">
        <f>TeamDec[[#This Row],[Gender]]</f>
        <v>M</v>
      </c>
      <c r="Z1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7" s="53" t="str">
        <f>TeamDec[[#This Row],[FullName]]</f>
        <v>Xander Muir</v>
      </c>
      <c r="AD177" s="51" t="str">
        <f>TeamDec[[#This Row],[Club]]</f>
        <v>Colchester &amp; Tendring AC</v>
      </c>
      <c r="AE177" s="52" t="str">
        <f>TeamDec[[#This Row],[Gender]]</f>
        <v>M</v>
      </c>
      <c r="AF1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7" s="53" t="str">
        <f>TeamDec[[#This Row],[FullName]]</f>
        <v>Xander Muir</v>
      </c>
      <c r="AJ177" s="51" t="str">
        <f>TeamDec[[#This Row],[Club]]</f>
        <v>Colchester &amp; Tendring AC</v>
      </c>
      <c r="AK177" s="52" t="str">
        <f>TeamDec[[#This Row],[Gender]]</f>
        <v>M</v>
      </c>
      <c r="AL1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7" s="53" t="str">
        <f>TeamDec[[#This Row],[FullName]]</f>
        <v>Xander Muir</v>
      </c>
      <c r="AP177" s="51" t="str">
        <f>TeamDec[[#This Row],[Club]]</f>
        <v>Colchester &amp; Tendring AC</v>
      </c>
      <c r="AQ177" s="52" t="str">
        <f>TeamDec[[#This Row],[Gender]]</f>
        <v>M</v>
      </c>
      <c r="AR177" s="51" t="str">
        <f>TeamDec[[#This Row],[AG]]</f>
        <v>U13</v>
      </c>
      <c r="AS177" s="35">
        <f t="shared" si="10"/>
        <v>0</v>
      </c>
      <c r="AT177" s="29">
        <f t="shared" si="11"/>
        <v>0</v>
      </c>
    </row>
    <row r="178" spans="1:46" x14ac:dyDescent="0.35">
      <c r="A178" s="5"/>
      <c r="B178" s="6" t="s">
        <v>333</v>
      </c>
      <c r="C178" s="24" t="s">
        <v>334</v>
      </c>
      <c r="D178" s="1" t="str">
        <f t="shared" si="8"/>
        <v>Mason Partridge</v>
      </c>
      <c r="E178" s="1" t="s">
        <v>1</v>
      </c>
      <c r="F178" s="30" t="s">
        <v>16</v>
      </c>
      <c r="G178" s="30">
        <v>7</v>
      </c>
      <c r="H178" s="29" t="str">
        <f t="shared" si="9"/>
        <v>U13</v>
      </c>
      <c r="K178" s="53" t="str">
        <f>TeamDec[[#This Row],[FullName]]</f>
        <v>Mason Partridge</v>
      </c>
      <c r="L178" s="51" t="str">
        <f>TeamDec[[#This Row],[Club]]</f>
        <v>Colchester &amp; Tendring AC</v>
      </c>
      <c r="M178" s="52" t="str">
        <f>TeamDec[[#This Row],[Gender]]</f>
        <v>M</v>
      </c>
      <c r="N178" s="35">
        <f>IF(TeamDec[[#This Row],[Gender]]="M",
    IFERROR(VLOOKUP(TeamDec[[#This Row],[FullName]], tblRace1B[[Name]:[Posn]], 2, FALSE), ""),
    IFERROR(VLOOKUP(TeamDec[[#This Row],[FullName]], tblRace1G[[Name]:[Posn]], 2, FALSE), ""))</f>
        <v>28</v>
      </c>
      <c r="O178" s="29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178" s="53" t="str">
        <f>TeamDec[[#This Row],[FullName]]</f>
        <v>Mason Partridge</v>
      </c>
      <c r="R178" s="51" t="str">
        <f>TeamDec[[#This Row],[Club]]</f>
        <v>Colchester &amp; Tendring AC</v>
      </c>
      <c r="S178" s="52" t="str">
        <f>TeamDec[[#This Row],[Gender]]</f>
        <v>M</v>
      </c>
      <c r="T178" s="35">
        <f>IF(TeamDec[[#This Row],[Gender]]="M",
    IFERROR(VLOOKUP(TeamDec[[#This Row],[FullName]], tblRace2B[[Name]:[Posn]], 2, FALSE), ""),
    IFERROR(VLOOKUP(TeamDec[[#This Row],[FullName]], tblRace2G[[Name]:[Posn]], 2, FALSE), ""))</f>
        <v>29</v>
      </c>
      <c r="U178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178" s="53" t="str">
        <f>TeamDec[[#This Row],[FullName]]</f>
        <v>Mason Partridge</v>
      </c>
      <c r="X178" s="51" t="str">
        <f>TeamDec[[#This Row],[Club]]</f>
        <v>Colchester &amp; Tendring AC</v>
      </c>
      <c r="Y178" s="52" t="str">
        <f>TeamDec[[#This Row],[Gender]]</f>
        <v>M</v>
      </c>
      <c r="Z178" s="35">
        <f>IF(TeamDec[[#This Row],[Gender]]="M",
    IFERROR(VLOOKUP(TeamDec[[#This Row],[FullName]], tblRace3B[[Name]:[Posn]], 2, FALSE), ""),
    IFERROR(VLOOKUP(TeamDec[[#This Row],[FullName]], tblRace3G[[Name]:[Posn]], 2, FALSE), ""))</f>
        <v>29</v>
      </c>
      <c r="AA178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178" s="53" t="str">
        <f>TeamDec[[#This Row],[FullName]]</f>
        <v>Mason Partridge</v>
      </c>
      <c r="AD178" s="51" t="str">
        <f>TeamDec[[#This Row],[Club]]</f>
        <v>Colchester &amp; Tendring AC</v>
      </c>
      <c r="AE178" s="52" t="str">
        <f>TeamDec[[#This Row],[Gender]]</f>
        <v>M</v>
      </c>
      <c r="AF178" s="35">
        <f>IF(TeamDec[[#This Row],[Gender]]="M",
    IFERROR(VLOOKUP(TeamDec[[#This Row],[FullName]], tblRace4B[[Name]:[Posn]], 2, FALSE), ""),
    IFERROR(VLOOKUP(TeamDec[[#This Row],[FullName]], tblRace4G[[Name]:[Posn]], 2, FALSE), ""))</f>
        <v>26</v>
      </c>
      <c r="AG178" s="29">
        <f>IF(TeamDec[[#This Row],[Gender]]="M",
    IFERROR(VLOOKUP(TeamDec[[#This Row],[FullName]], tblRace4B[[Name]:[Points]], 5, FALSE), ""),
    IFERROR(VLOOKUP(TeamDec[[#This Row],[FullName]], tblRace4G[[Name]:[Points]], 5, FALSE), ""))</f>
        <v>8</v>
      </c>
      <c r="AI178" s="53" t="str">
        <f>TeamDec[[#This Row],[FullName]]</f>
        <v>Mason Partridge</v>
      </c>
      <c r="AJ178" s="51" t="str">
        <f>TeamDec[[#This Row],[Club]]</f>
        <v>Colchester &amp; Tendring AC</v>
      </c>
      <c r="AK178" s="52" t="str">
        <f>TeamDec[[#This Row],[Gender]]</f>
        <v>M</v>
      </c>
      <c r="AL1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8" s="53" t="str">
        <f>TeamDec[[#This Row],[FullName]]</f>
        <v>Mason Partridge</v>
      </c>
      <c r="AP178" s="51" t="str">
        <f>TeamDec[[#This Row],[Club]]</f>
        <v>Colchester &amp; Tendring AC</v>
      </c>
      <c r="AQ178" s="52" t="str">
        <f>TeamDec[[#This Row],[Gender]]</f>
        <v>M</v>
      </c>
      <c r="AR178" s="51" t="str">
        <f>TeamDec[[#This Row],[AG]]</f>
        <v>U13</v>
      </c>
      <c r="AS178" s="35">
        <f t="shared" si="10"/>
        <v>4</v>
      </c>
      <c r="AT178" s="29">
        <f t="shared" si="11"/>
        <v>37</v>
      </c>
    </row>
    <row r="179" spans="1:46" x14ac:dyDescent="0.35">
      <c r="A179" s="5"/>
      <c r="B179" s="6" t="s">
        <v>335</v>
      </c>
      <c r="C179" s="24" t="s">
        <v>336</v>
      </c>
      <c r="D179" s="1" t="str">
        <f t="shared" si="8"/>
        <v>Dominic Bisoni</v>
      </c>
      <c r="E179" s="1" t="s">
        <v>1</v>
      </c>
      <c r="F179" s="30" t="s">
        <v>16</v>
      </c>
      <c r="G179" s="30">
        <v>8</v>
      </c>
      <c r="H179" s="29" t="str">
        <f t="shared" si="9"/>
        <v>U13</v>
      </c>
      <c r="K179" s="53" t="str">
        <f>TeamDec[[#This Row],[FullName]]</f>
        <v>Dominic Bisoni</v>
      </c>
      <c r="L179" s="51" t="str">
        <f>TeamDec[[#This Row],[Club]]</f>
        <v>Colchester &amp; Tendring AC</v>
      </c>
      <c r="M179" s="52" t="str">
        <f>TeamDec[[#This Row],[Gender]]</f>
        <v>M</v>
      </c>
      <c r="N17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9" s="53" t="str">
        <f>TeamDec[[#This Row],[FullName]]</f>
        <v>Dominic Bisoni</v>
      </c>
      <c r="R179" s="51" t="str">
        <f>TeamDec[[#This Row],[Club]]</f>
        <v>Colchester &amp; Tendring AC</v>
      </c>
      <c r="S179" s="52" t="str">
        <f>TeamDec[[#This Row],[Gender]]</f>
        <v>M</v>
      </c>
      <c r="T17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9" s="53" t="str">
        <f>TeamDec[[#This Row],[FullName]]</f>
        <v>Dominic Bisoni</v>
      </c>
      <c r="X179" s="51" t="str">
        <f>TeamDec[[#This Row],[Club]]</f>
        <v>Colchester &amp; Tendring AC</v>
      </c>
      <c r="Y179" s="52" t="str">
        <f>TeamDec[[#This Row],[Gender]]</f>
        <v>M</v>
      </c>
      <c r="Z17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9" s="53" t="str">
        <f>TeamDec[[#This Row],[FullName]]</f>
        <v>Dominic Bisoni</v>
      </c>
      <c r="AD179" s="51" t="str">
        <f>TeamDec[[#This Row],[Club]]</f>
        <v>Colchester &amp; Tendring AC</v>
      </c>
      <c r="AE179" s="52" t="str">
        <f>TeamDec[[#This Row],[Gender]]</f>
        <v>M</v>
      </c>
      <c r="AF179" s="35">
        <f>IF(TeamDec[[#This Row],[Gender]]="M",
    IFERROR(VLOOKUP(TeamDec[[#This Row],[FullName]], tblRace4B[[Name]:[Posn]], 2, FALSE), ""),
    IFERROR(VLOOKUP(TeamDec[[#This Row],[FullName]], tblRace4G[[Name]:[Posn]], 2, FALSE), ""))</f>
        <v>28</v>
      </c>
      <c r="AG179" s="29">
        <f>IF(TeamDec[[#This Row],[Gender]]="M",
    IFERROR(VLOOKUP(TeamDec[[#This Row],[FullName]], tblRace4B[[Name]:[Points]], 5, FALSE), ""),
    IFERROR(VLOOKUP(TeamDec[[#This Row],[FullName]], tblRace4G[[Name]:[Points]], 5, FALSE), ""))</f>
        <v>10</v>
      </c>
      <c r="AI179" s="53" t="str">
        <f>TeamDec[[#This Row],[FullName]]</f>
        <v>Dominic Bisoni</v>
      </c>
      <c r="AJ179" s="51" t="str">
        <f>TeamDec[[#This Row],[Club]]</f>
        <v>Colchester &amp; Tendring AC</v>
      </c>
      <c r="AK179" s="52" t="str">
        <f>TeamDec[[#This Row],[Gender]]</f>
        <v>M</v>
      </c>
      <c r="AL1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9" s="53" t="str">
        <f>TeamDec[[#This Row],[FullName]]</f>
        <v>Dominic Bisoni</v>
      </c>
      <c r="AP179" s="51" t="str">
        <f>TeamDec[[#This Row],[Club]]</f>
        <v>Colchester &amp; Tendring AC</v>
      </c>
      <c r="AQ179" s="52" t="str">
        <f>TeamDec[[#This Row],[Gender]]</f>
        <v>M</v>
      </c>
      <c r="AR179" s="51" t="str">
        <f>TeamDec[[#This Row],[AG]]</f>
        <v>U13</v>
      </c>
      <c r="AS179" s="35">
        <f t="shared" si="10"/>
        <v>1</v>
      </c>
      <c r="AT179" s="29">
        <f t="shared" si="11"/>
        <v>10</v>
      </c>
    </row>
    <row r="180" spans="1:46" x14ac:dyDescent="0.35">
      <c r="A180" s="5"/>
      <c r="B180" s="6" t="s">
        <v>267</v>
      </c>
      <c r="C180" s="24" t="s">
        <v>337</v>
      </c>
      <c r="D180" s="1" t="str">
        <f t="shared" si="8"/>
        <v>Alex Blanco</v>
      </c>
      <c r="E180" s="1" t="s">
        <v>1</v>
      </c>
      <c r="F180" s="30" t="s">
        <v>16</v>
      </c>
      <c r="G180" s="30">
        <v>8</v>
      </c>
      <c r="H180" s="29" t="str">
        <f t="shared" si="9"/>
        <v>U13</v>
      </c>
      <c r="K180" s="53" t="str">
        <f>TeamDec[[#This Row],[FullName]]</f>
        <v>Alex Blanco</v>
      </c>
      <c r="L180" s="51" t="str">
        <f>TeamDec[[#This Row],[Club]]</f>
        <v>Colchester &amp; Tendring AC</v>
      </c>
      <c r="M180" s="52" t="str">
        <f>TeamDec[[#This Row],[Gender]]</f>
        <v>M</v>
      </c>
      <c r="N180" s="35">
        <f>IF(TeamDec[[#This Row],[Gender]]="M",
    IFERROR(VLOOKUP(TeamDec[[#This Row],[FullName]], tblRace1B[[Name]:[Posn]], 2, FALSE), ""),
    IFERROR(VLOOKUP(TeamDec[[#This Row],[FullName]], tblRace1G[[Name]:[Posn]], 2, FALSE), ""))</f>
        <v>27</v>
      </c>
      <c r="O180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180" s="53" t="str">
        <f>TeamDec[[#This Row],[FullName]]</f>
        <v>Alex Blanco</v>
      </c>
      <c r="R180" s="51" t="str">
        <f>TeamDec[[#This Row],[Club]]</f>
        <v>Colchester &amp; Tendring AC</v>
      </c>
      <c r="S180" s="52" t="str">
        <f>TeamDec[[#This Row],[Gender]]</f>
        <v>M</v>
      </c>
      <c r="T180" s="35">
        <f>IF(TeamDec[[#This Row],[Gender]]="M",
    IFERROR(VLOOKUP(TeamDec[[#This Row],[FullName]], tblRace2B[[Name]:[Posn]], 2, FALSE), ""),
    IFERROR(VLOOKUP(TeamDec[[#This Row],[FullName]], tblRace2G[[Name]:[Posn]], 2, FALSE), ""))</f>
        <v>28</v>
      </c>
      <c r="U180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180" s="53" t="str">
        <f>TeamDec[[#This Row],[FullName]]</f>
        <v>Alex Blanco</v>
      </c>
      <c r="X180" s="51" t="str">
        <f>TeamDec[[#This Row],[Club]]</f>
        <v>Colchester &amp; Tendring AC</v>
      </c>
      <c r="Y180" s="52" t="str">
        <f>TeamDec[[#This Row],[Gender]]</f>
        <v>M</v>
      </c>
      <c r="Z180" s="35">
        <f>IF(TeamDec[[#This Row],[Gender]]="M",
    IFERROR(VLOOKUP(TeamDec[[#This Row],[FullName]], tblRace3B[[Name]:[Posn]], 2, FALSE), ""),
    IFERROR(VLOOKUP(TeamDec[[#This Row],[FullName]], tblRace3G[[Name]:[Posn]], 2, FALSE), ""))</f>
        <v>27</v>
      </c>
      <c r="AA180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180" s="53" t="str">
        <f>TeamDec[[#This Row],[FullName]]</f>
        <v>Alex Blanco</v>
      </c>
      <c r="AD180" s="51" t="str">
        <f>TeamDec[[#This Row],[Club]]</f>
        <v>Colchester &amp; Tendring AC</v>
      </c>
      <c r="AE180" s="52" t="str">
        <f>TeamDec[[#This Row],[Gender]]</f>
        <v>M</v>
      </c>
      <c r="AF180" s="35">
        <f>IF(TeamDec[[#This Row],[Gender]]="M",
    IFERROR(VLOOKUP(TeamDec[[#This Row],[FullName]], tblRace4B[[Name]:[Posn]], 2, FALSE), ""),
    IFERROR(VLOOKUP(TeamDec[[#This Row],[FullName]], tblRace4G[[Name]:[Posn]], 2, FALSE), ""))</f>
        <v>25</v>
      </c>
      <c r="AG180" s="29">
        <f>IF(TeamDec[[#This Row],[Gender]]="M",
    IFERROR(VLOOKUP(TeamDec[[#This Row],[FullName]], tblRace4B[[Name]:[Points]], 5, FALSE), ""),
    IFERROR(VLOOKUP(TeamDec[[#This Row],[FullName]], tblRace4G[[Name]:[Points]], 5, FALSE), ""))</f>
        <v>7</v>
      </c>
      <c r="AI180" s="53" t="str">
        <f>TeamDec[[#This Row],[FullName]]</f>
        <v>Alex Blanco</v>
      </c>
      <c r="AJ180" s="51" t="str">
        <f>TeamDec[[#This Row],[Club]]</f>
        <v>Colchester &amp; Tendring AC</v>
      </c>
      <c r="AK180" s="52" t="str">
        <f>TeamDec[[#This Row],[Gender]]</f>
        <v>M</v>
      </c>
      <c r="AL1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0" s="53" t="str">
        <f>TeamDec[[#This Row],[FullName]]</f>
        <v>Alex Blanco</v>
      </c>
      <c r="AP180" s="51" t="str">
        <f>TeamDec[[#This Row],[Club]]</f>
        <v>Colchester &amp; Tendring AC</v>
      </c>
      <c r="AQ180" s="52" t="str">
        <f>TeamDec[[#This Row],[Gender]]</f>
        <v>M</v>
      </c>
      <c r="AR180" s="51" t="str">
        <f>TeamDec[[#This Row],[AG]]</f>
        <v>U13</v>
      </c>
      <c r="AS180" s="35">
        <f t="shared" si="10"/>
        <v>4</v>
      </c>
      <c r="AT180" s="29">
        <f t="shared" si="11"/>
        <v>32</v>
      </c>
    </row>
    <row r="181" spans="1:46" x14ac:dyDescent="0.35">
      <c r="A181" s="5"/>
      <c r="B181" s="6" t="s">
        <v>338</v>
      </c>
      <c r="C181" s="24" t="s">
        <v>339</v>
      </c>
      <c r="D181" s="1" t="str">
        <f t="shared" si="8"/>
        <v>Arthur Davis</v>
      </c>
      <c r="E181" s="1" t="s">
        <v>1</v>
      </c>
      <c r="F181" s="30" t="s">
        <v>16</v>
      </c>
      <c r="G181" s="30">
        <v>8</v>
      </c>
      <c r="H181" s="29" t="str">
        <f t="shared" si="9"/>
        <v>U13</v>
      </c>
      <c r="K181" s="53" t="str">
        <f>TeamDec[[#This Row],[FullName]]</f>
        <v>Arthur Davis</v>
      </c>
      <c r="L181" s="51" t="str">
        <f>TeamDec[[#This Row],[Club]]</f>
        <v>Colchester &amp; Tendring AC</v>
      </c>
      <c r="M181" s="52" t="str">
        <f>TeamDec[[#This Row],[Gender]]</f>
        <v>M</v>
      </c>
      <c r="N18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1" s="53" t="str">
        <f>TeamDec[[#This Row],[FullName]]</f>
        <v>Arthur Davis</v>
      </c>
      <c r="R181" s="51" t="str">
        <f>TeamDec[[#This Row],[Club]]</f>
        <v>Colchester &amp; Tendring AC</v>
      </c>
      <c r="S181" s="52" t="str">
        <f>TeamDec[[#This Row],[Gender]]</f>
        <v>M</v>
      </c>
      <c r="T18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1" s="53" t="str">
        <f>TeamDec[[#This Row],[FullName]]</f>
        <v>Arthur Davis</v>
      </c>
      <c r="X181" s="51" t="str">
        <f>TeamDec[[#This Row],[Club]]</f>
        <v>Colchester &amp; Tendring AC</v>
      </c>
      <c r="Y181" s="52" t="str">
        <f>TeamDec[[#This Row],[Gender]]</f>
        <v>M</v>
      </c>
      <c r="Z1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1" s="53" t="str">
        <f>TeamDec[[#This Row],[FullName]]</f>
        <v>Arthur Davis</v>
      </c>
      <c r="AD181" s="51" t="str">
        <f>TeamDec[[#This Row],[Club]]</f>
        <v>Colchester &amp; Tendring AC</v>
      </c>
      <c r="AE181" s="52" t="str">
        <f>TeamDec[[#This Row],[Gender]]</f>
        <v>M</v>
      </c>
      <c r="AF1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1" s="53" t="str">
        <f>TeamDec[[#This Row],[FullName]]</f>
        <v>Arthur Davis</v>
      </c>
      <c r="AJ181" s="51" t="str">
        <f>TeamDec[[#This Row],[Club]]</f>
        <v>Colchester &amp; Tendring AC</v>
      </c>
      <c r="AK181" s="52" t="str">
        <f>TeamDec[[#This Row],[Gender]]</f>
        <v>M</v>
      </c>
      <c r="AL1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1" s="53" t="str">
        <f>TeamDec[[#This Row],[FullName]]</f>
        <v>Arthur Davis</v>
      </c>
      <c r="AP181" s="51" t="str">
        <f>TeamDec[[#This Row],[Club]]</f>
        <v>Colchester &amp; Tendring AC</v>
      </c>
      <c r="AQ181" s="52" t="str">
        <f>TeamDec[[#This Row],[Gender]]</f>
        <v>M</v>
      </c>
      <c r="AR181" s="51" t="str">
        <f>TeamDec[[#This Row],[AG]]</f>
        <v>U13</v>
      </c>
      <c r="AS181" s="35">
        <f t="shared" si="10"/>
        <v>0</v>
      </c>
      <c r="AT181" s="29">
        <f t="shared" si="11"/>
        <v>0</v>
      </c>
    </row>
    <row r="182" spans="1:46" x14ac:dyDescent="0.35">
      <c r="A182" s="5"/>
      <c r="B182" s="6" t="s">
        <v>340</v>
      </c>
      <c r="C182" s="24" t="s">
        <v>341</v>
      </c>
      <c r="D182" s="1" t="str">
        <f t="shared" si="8"/>
        <v>Rafael DeBelligny</v>
      </c>
      <c r="E182" s="1" t="s">
        <v>1</v>
      </c>
      <c r="F182" s="30" t="s">
        <v>16</v>
      </c>
      <c r="G182" s="30">
        <v>8</v>
      </c>
      <c r="H182" s="29" t="str">
        <f t="shared" si="9"/>
        <v>U13</v>
      </c>
      <c r="K182" s="53" t="str">
        <f>TeamDec[[#This Row],[FullName]]</f>
        <v>Rafael DeBelligny</v>
      </c>
      <c r="L182" s="51" t="str">
        <f>TeamDec[[#This Row],[Club]]</f>
        <v>Colchester &amp; Tendring AC</v>
      </c>
      <c r="M182" s="52" t="str">
        <f>TeamDec[[#This Row],[Gender]]</f>
        <v>M</v>
      </c>
      <c r="N18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2" s="53" t="str">
        <f>TeamDec[[#This Row],[FullName]]</f>
        <v>Rafael DeBelligny</v>
      </c>
      <c r="R182" s="51" t="str">
        <f>TeamDec[[#This Row],[Club]]</f>
        <v>Colchester &amp; Tendring AC</v>
      </c>
      <c r="S182" s="52" t="str">
        <f>TeamDec[[#This Row],[Gender]]</f>
        <v>M</v>
      </c>
      <c r="T182" s="35">
        <f>IF(TeamDec[[#This Row],[Gender]]="M",
    IFERROR(VLOOKUP(TeamDec[[#This Row],[FullName]], tblRace2B[[Name]:[Posn]], 2, FALSE), ""),
    IFERROR(VLOOKUP(TeamDec[[#This Row],[FullName]], tblRace2G[[Name]:[Posn]], 2, FALSE), ""))</f>
        <v>36</v>
      </c>
      <c r="U182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182" s="53" t="str">
        <f>TeamDec[[#This Row],[FullName]]</f>
        <v>Rafael DeBelligny</v>
      </c>
      <c r="X182" s="51" t="str">
        <f>TeamDec[[#This Row],[Club]]</f>
        <v>Colchester &amp; Tendring AC</v>
      </c>
      <c r="Y182" s="52" t="str">
        <f>TeamDec[[#This Row],[Gender]]</f>
        <v>M</v>
      </c>
      <c r="Z18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2" s="53" t="str">
        <f>TeamDec[[#This Row],[FullName]]</f>
        <v>Rafael DeBelligny</v>
      </c>
      <c r="AD182" s="51" t="str">
        <f>TeamDec[[#This Row],[Club]]</f>
        <v>Colchester &amp; Tendring AC</v>
      </c>
      <c r="AE182" s="52" t="str">
        <f>TeamDec[[#This Row],[Gender]]</f>
        <v>M</v>
      </c>
      <c r="AF1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2" s="53" t="str">
        <f>TeamDec[[#This Row],[FullName]]</f>
        <v>Rafael DeBelligny</v>
      </c>
      <c r="AJ182" s="51" t="str">
        <f>TeamDec[[#This Row],[Club]]</f>
        <v>Colchester &amp; Tendring AC</v>
      </c>
      <c r="AK182" s="52" t="str">
        <f>TeamDec[[#This Row],[Gender]]</f>
        <v>M</v>
      </c>
      <c r="AL1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2" s="53" t="str">
        <f>TeamDec[[#This Row],[FullName]]</f>
        <v>Rafael DeBelligny</v>
      </c>
      <c r="AP182" s="51" t="str">
        <f>TeamDec[[#This Row],[Club]]</f>
        <v>Colchester &amp; Tendring AC</v>
      </c>
      <c r="AQ182" s="52" t="str">
        <f>TeamDec[[#This Row],[Gender]]</f>
        <v>M</v>
      </c>
      <c r="AR182" s="51" t="str">
        <f>TeamDec[[#This Row],[AG]]</f>
        <v>U13</v>
      </c>
      <c r="AS182" s="35">
        <f t="shared" si="10"/>
        <v>1</v>
      </c>
      <c r="AT182" s="29">
        <f t="shared" si="11"/>
        <v>10</v>
      </c>
    </row>
    <row r="183" spans="1:46" x14ac:dyDescent="0.35">
      <c r="A183" s="5"/>
      <c r="B183" s="6" t="s">
        <v>157</v>
      </c>
      <c r="C183" s="24" t="s">
        <v>342</v>
      </c>
      <c r="D183" s="1" t="str">
        <f t="shared" si="8"/>
        <v>Samuel Green</v>
      </c>
      <c r="E183" s="1" t="s">
        <v>1</v>
      </c>
      <c r="F183" s="30" t="s">
        <v>16</v>
      </c>
      <c r="G183" s="30">
        <v>8</v>
      </c>
      <c r="H183" s="29" t="str">
        <f t="shared" si="9"/>
        <v>U13</v>
      </c>
      <c r="K183" s="53" t="str">
        <f>TeamDec[[#This Row],[FullName]]</f>
        <v>Samuel Green</v>
      </c>
      <c r="L183" s="51" t="str">
        <f>TeamDec[[#This Row],[Club]]</f>
        <v>Colchester &amp; Tendring AC</v>
      </c>
      <c r="M183" s="52" t="str">
        <f>TeamDec[[#This Row],[Gender]]</f>
        <v>M</v>
      </c>
      <c r="N183" s="35">
        <f>IF(TeamDec[[#This Row],[Gender]]="M",
    IFERROR(VLOOKUP(TeamDec[[#This Row],[FullName]], tblRace1B[[Name]:[Posn]], 2, FALSE), ""),
    IFERROR(VLOOKUP(TeamDec[[#This Row],[FullName]], tblRace1G[[Name]:[Posn]], 2, FALSE), ""))</f>
        <v>22</v>
      </c>
      <c r="O183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183" s="53" t="str">
        <f>TeamDec[[#This Row],[FullName]]</f>
        <v>Samuel Green</v>
      </c>
      <c r="R183" s="51" t="str">
        <f>TeamDec[[#This Row],[Club]]</f>
        <v>Colchester &amp; Tendring AC</v>
      </c>
      <c r="S183" s="52" t="str">
        <f>TeamDec[[#This Row],[Gender]]</f>
        <v>M</v>
      </c>
      <c r="T183" s="35">
        <f>IF(TeamDec[[#This Row],[Gender]]="M",
    IFERROR(VLOOKUP(TeamDec[[#This Row],[FullName]], tblRace2B[[Name]:[Posn]], 2, FALSE), ""),
    IFERROR(VLOOKUP(TeamDec[[#This Row],[FullName]], tblRace2G[[Name]:[Posn]], 2, FALSE), ""))</f>
        <v>27</v>
      </c>
      <c r="U183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183" s="53" t="str">
        <f>TeamDec[[#This Row],[FullName]]</f>
        <v>Samuel Green</v>
      </c>
      <c r="X183" s="51" t="str">
        <f>TeamDec[[#This Row],[Club]]</f>
        <v>Colchester &amp; Tendring AC</v>
      </c>
      <c r="Y183" s="52" t="str">
        <f>TeamDec[[#This Row],[Gender]]</f>
        <v>M</v>
      </c>
      <c r="Z183" s="35">
        <f>IF(TeamDec[[#This Row],[Gender]]="M",
    IFERROR(VLOOKUP(TeamDec[[#This Row],[FullName]], tblRace3B[[Name]:[Posn]], 2, FALSE), ""),
    IFERROR(VLOOKUP(TeamDec[[#This Row],[FullName]], tblRace3G[[Name]:[Posn]], 2, FALSE), ""))</f>
        <v>21</v>
      </c>
      <c r="AA183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183" s="53" t="str">
        <f>TeamDec[[#This Row],[FullName]]</f>
        <v>Samuel Green</v>
      </c>
      <c r="AD183" s="51" t="str">
        <f>TeamDec[[#This Row],[Club]]</f>
        <v>Colchester &amp; Tendring AC</v>
      </c>
      <c r="AE183" s="52" t="str">
        <f>TeamDec[[#This Row],[Gender]]</f>
        <v>M</v>
      </c>
      <c r="AF183" s="35">
        <f>IF(TeamDec[[#This Row],[Gender]]="M",
    IFERROR(VLOOKUP(TeamDec[[#This Row],[FullName]], tblRace4B[[Name]:[Posn]], 2, FALSE), ""),
    IFERROR(VLOOKUP(TeamDec[[#This Row],[FullName]], tblRace4G[[Name]:[Posn]], 2, FALSE), ""))</f>
        <v>19</v>
      </c>
      <c r="AG183" s="29">
        <f>IF(TeamDec[[#This Row],[Gender]]="M",
    IFERROR(VLOOKUP(TeamDec[[#This Row],[FullName]], tblRace4B[[Name]:[Points]], 5, FALSE), ""),
    IFERROR(VLOOKUP(TeamDec[[#This Row],[FullName]], tblRace4G[[Name]:[Points]], 5, FALSE), ""))</f>
        <v>5</v>
      </c>
      <c r="AI183" s="53" t="str">
        <f>TeamDec[[#This Row],[FullName]]</f>
        <v>Samuel Green</v>
      </c>
      <c r="AJ183" s="51" t="str">
        <f>TeamDec[[#This Row],[Club]]</f>
        <v>Colchester &amp; Tendring AC</v>
      </c>
      <c r="AK183" s="52" t="str">
        <f>TeamDec[[#This Row],[Gender]]</f>
        <v>M</v>
      </c>
      <c r="AL1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3" s="53" t="str">
        <f>TeamDec[[#This Row],[FullName]]</f>
        <v>Samuel Green</v>
      </c>
      <c r="AP183" s="51" t="str">
        <f>TeamDec[[#This Row],[Club]]</f>
        <v>Colchester &amp; Tendring AC</v>
      </c>
      <c r="AQ183" s="52" t="str">
        <f>TeamDec[[#This Row],[Gender]]</f>
        <v>M</v>
      </c>
      <c r="AR183" s="51" t="str">
        <f>TeamDec[[#This Row],[AG]]</f>
        <v>U13</v>
      </c>
      <c r="AS183" s="35">
        <f t="shared" si="10"/>
        <v>4</v>
      </c>
      <c r="AT183" s="29">
        <f t="shared" si="11"/>
        <v>21</v>
      </c>
    </row>
    <row r="184" spans="1:46" x14ac:dyDescent="0.35">
      <c r="A184" s="5"/>
      <c r="B184" s="6" t="s">
        <v>343</v>
      </c>
      <c r="C184" s="24" t="s">
        <v>344</v>
      </c>
      <c r="D184" s="1" t="str">
        <f t="shared" si="8"/>
        <v>Enzi Luvisiah</v>
      </c>
      <c r="E184" s="1" t="s">
        <v>1</v>
      </c>
      <c r="F184" s="30" t="s">
        <v>16</v>
      </c>
      <c r="G184" s="30">
        <v>8</v>
      </c>
      <c r="H184" s="29" t="str">
        <f t="shared" si="9"/>
        <v>U13</v>
      </c>
      <c r="K184" s="53" t="str">
        <f>TeamDec[[#This Row],[FullName]]</f>
        <v>Enzi Luvisiah</v>
      </c>
      <c r="L184" s="51" t="str">
        <f>TeamDec[[#This Row],[Club]]</f>
        <v>Colchester &amp; Tendring AC</v>
      </c>
      <c r="M184" s="52" t="str">
        <f>TeamDec[[#This Row],[Gender]]</f>
        <v>M</v>
      </c>
      <c r="N18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4" s="53" t="str">
        <f>TeamDec[[#This Row],[FullName]]</f>
        <v>Enzi Luvisiah</v>
      </c>
      <c r="R184" s="51" t="str">
        <f>TeamDec[[#This Row],[Club]]</f>
        <v>Colchester &amp; Tendring AC</v>
      </c>
      <c r="S184" s="52" t="str">
        <f>TeamDec[[#This Row],[Gender]]</f>
        <v>M</v>
      </c>
      <c r="T1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4" s="53" t="str">
        <f>TeamDec[[#This Row],[FullName]]</f>
        <v>Enzi Luvisiah</v>
      </c>
      <c r="X184" s="51" t="str">
        <f>TeamDec[[#This Row],[Club]]</f>
        <v>Colchester &amp; Tendring AC</v>
      </c>
      <c r="Y184" s="52" t="str">
        <f>TeamDec[[#This Row],[Gender]]</f>
        <v>M</v>
      </c>
      <c r="Z18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4" s="53" t="str">
        <f>TeamDec[[#This Row],[FullName]]</f>
        <v>Enzi Luvisiah</v>
      </c>
      <c r="AD184" s="51" t="str">
        <f>TeamDec[[#This Row],[Club]]</f>
        <v>Colchester &amp; Tendring AC</v>
      </c>
      <c r="AE184" s="52" t="str">
        <f>TeamDec[[#This Row],[Gender]]</f>
        <v>M</v>
      </c>
      <c r="AF1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4" s="53" t="str">
        <f>TeamDec[[#This Row],[FullName]]</f>
        <v>Enzi Luvisiah</v>
      </c>
      <c r="AJ184" s="51" t="str">
        <f>TeamDec[[#This Row],[Club]]</f>
        <v>Colchester &amp; Tendring AC</v>
      </c>
      <c r="AK184" s="52" t="str">
        <f>TeamDec[[#This Row],[Gender]]</f>
        <v>M</v>
      </c>
      <c r="AL1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4" s="53" t="str">
        <f>TeamDec[[#This Row],[FullName]]</f>
        <v>Enzi Luvisiah</v>
      </c>
      <c r="AP184" s="51" t="str">
        <f>TeamDec[[#This Row],[Club]]</f>
        <v>Colchester &amp; Tendring AC</v>
      </c>
      <c r="AQ184" s="52" t="str">
        <f>TeamDec[[#This Row],[Gender]]</f>
        <v>M</v>
      </c>
      <c r="AR184" s="51" t="str">
        <f>TeamDec[[#This Row],[AG]]</f>
        <v>U13</v>
      </c>
      <c r="AS184" s="35">
        <f t="shared" si="10"/>
        <v>0</v>
      </c>
      <c r="AT184" s="29">
        <f t="shared" si="11"/>
        <v>0</v>
      </c>
    </row>
    <row r="185" spans="1:46" x14ac:dyDescent="0.35">
      <c r="A185" s="5"/>
      <c r="B185" s="6" t="s">
        <v>345</v>
      </c>
      <c r="C185" s="24" t="s">
        <v>344</v>
      </c>
      <c r="D185" s="1" t="str">
        <f t="shared" si="8"/>
        <v>Shani Luvisiah</v>
      </c>
      <c r="E185" s="1" t="s">
        <v>1</v>
      </c>
      <c r="F185" s="30" t="s">
        <v>16</v>
      </c>
      <c r="G185" s="30">
        <v>8</v>
      </c>
      <c r="H185" s="29" t="str">
        <f t="shared" si="9"/>
        <v>U13</v>
      </c>
      <c r="K185" s="53" t="str">
        <f>TeamDec[[#This Row],[FullName]]</f>
        <v>Shani Luvisiah</v>
      </c>
      <c r="L185" s="51" t="str">
        <f>TeamDec[[#This Row],[Club]]</f>
        <v>Colchester &amp; Tendring AC</v>
      </c>
      <c r="M185" s="52" t="str">
        <f>TeamDec[[#This Row],[Gender]]</f>
        <v>M</v>
      </c>
      <c r="N18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5" s="53" t="str">
        <f>TeamDec[[#This Row],[FullName]]</f>
        <v>Shani Luvisiah</v>
      </c>
      <c r="R185" s="51" t="str">
        <f>TeamDec[[#This Row],[Club]]</f>
        <v>Colchester &amp; Tendring AC</v>
      </c>
      <c r="S185" s="52" t="str">
        <f>TeamDec[[#This Row],[Gender]]</f>
        <v>M</v>
      </c>
      <c r="T18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5" s="53" t="str">
        <f>TeamDec[[#This Row],[FullName]]</f>
        <v>Shani Luvisiah</v>
      </c>
      <c r="X185" s="51" t="str">
        <f>TeamDec[[#This Row],[Club]]</f>
        <v>Colchester &amp; Tendring AC</v>
      </c>
      <c r="Y185" s="52" t="str">
        <f>TeamDec[[#This Row],[Gender]]</f>
        <v>M</v>
      </c>
      <c r="Z18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5" s="53" t="str">
        <f>TeamDec[[#This Row],[FullName]]</f>
        <v>Shani Luvisiah</v>
      </c>
      <c r="AD185" s="51" t="str">
        <f>TeamDec[[#This Row],[Club]]</f>
        <v>Colchester &amp; Tendring AC</v>
      </c>
      <c r="AE185" s="52" t="str">
        <f>TeamDec[[#This Row],[Gender]]</f>
        <v>M</v>
      </c>
      <c r="AF1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5" s="53" t="str">
        <f>TeamDec[[#This Row],[FullName]]</f>
        <v>Shani Luvisiah</v>
      </c>
      <c r="AJ185" s="51" t="str">
        <f>TeamDec[[#This Row],[Club]]</f>
        <v>Colchester &amp; Tendring AC</v>
      </c>
      <c r="AK185" s="52" t="str">
        <f>TeamDec[[#This Row],[Gender]]</f>
        <v>M</v>
      </c>
      <c r="AL1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5" s="53" t="str">
        <f>TeamDec[[#This Row],[FullName]]</f>
        <v>Shani Luvisiah</v>
      </c>
      <c r="AP185" s="51" t="str">
        <f>TeamDec[[#This Row],[Club]]</f>
        <v>Colchester &amp; Tendring AC</v>
      </c>
      <c r="AQ185" s="52" t="str">
        <f>TeamDec[[#This Row],[Gender]]</f>
        <v>M</v>
      </c>
      <c r="AR185" s="51" t="str">
        <f>TeamDec[[#This Row],[AG]]</f>
        <v>U13</v>
      </c>
      <c r="AS185" s="35">
        <f t="shared" si="10"/>
        <v>0</v>
      </c>
      <c r="AT185" s="29">
        <f t="shared" si="11"/>
        <v>0</v>
      </c>
    </row>
    <row r="186" spans="1:46" x14ac:dyDescent="0.35">
      <c r="A186" s="5"/>
      <c r="B186" s="6" t="s">
        <v>346</v>
      </c>
      <c r="C186" s="24" t="s">
        <v>347</v>
      </c>
      <c r="D186" s="1" t="str">
        <f t="shared" si="8"/>
        <v>Arlo Waterman</v>
      </c>
      <c r="E186" s="1" t="s">
        <v>1</v>
      </c>
      <c r="F186" s="30" t="s">
        <v>16</v>
      </c>
      <c r="G186" s="30">
        <v>8</v>
      </c>
      <c r="H186" s="29" t="str">
        <f t="shared" si="9"/>
        <v>U13</v>
      </c>
      <c r="K186" s="53" t="str">
        <f>TeamDec[[#This Row],[FullName]]</f>
        <v>Arlo Waterman</v>
      </c>
      <c r="L186" s="51" t="str">
        <f>TeamDec[[#This Row],[Club]]</f>
        <v>Colchester &amp; Tendring AC</v>
      </c>
      <c r="M186" s="52" t="str">
        <f>TeamDec[[#This Row],[Gender]]</f>
        <v>M</v>
      </c>
      <c r="N18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6" s="53" t="str">
        <f>TeamDec[[#This Row],[FullName]]</f>
        <v>Arlo Waterman</v>
      </c>
      <c r="R186" s="51" t="str">
        <f>TeamDec[[#This Row],[Club]]</f>
        <v>Colchester &amp; Tendring AC</v>
      </c>
      <c r="S186" s="52" t="str">
        <f>TeamDec[[#This Row],[Gender]]</f>
        <v>M</v>
      </c>
      <c r="T1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6" s="53" t="str">
        <f>TeamDec[[#This Row],[FullName]]</f>
        <v>Arlo Waterman</v>
      </c>
      <c r="X186" s="51" t="str">
        <f>TeamDec[[#This Row],[Club]]</f>
        <v>Colchester &amp; Tendring AC</v>
      </c>
      <c r="Y186" s="52" t="str">
        <f>TeamDec[[#This Row],[Gender]]</f>
        <v>M</v>
      </c>
      <c r="Z18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6" s="53" t="str">
        <f>TeamDec[[#This Row],[FullName]]</f>
        <v>Arlo Waterman</v>
      </c>
      <c r="AD186" s="51" t="str">
        <f>TeamDec[[#This Row],[Club]]</f>
        <v>Colchester &amp; Tendring AC</v>
      </c>
      <c r="AE186" s="52" t="str">
        <f>TeamDec[[#This Row],[Gender]]</f>
        <v>M</v>
      </c>
      <c r="AF1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6" s="53" t="str">
        <f>TeamDec[[#This Row],[FullName]]</f>
        <v>Arlo Waterman</v>
      </c>
      <c r="AJ186" s="51" t="str">
        <f>TeamDec[[#This Row],[Club]]</f>
        <v>Colchester &amp; Tendring AC</v>
      </c>
      <c r="AK186" s="52" t="str">
        <f>TeamDec[[#This Row],[Gender]]</f>
        <v>M</v>
      </c>
      <c r="AL1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6" s="53" t="str">
        <f>TeamDec[[#This Row],[FullName]]</f>
        <v>Arlo Waterman</v>
      </c>
      <c r="AP186" s="51" t="str">
        <f>TeamDec[[#This Row],[Club]]</f>
        <v>Colchester &amp; Tendring AC</v>
      </c>
      <c r="AQ186" s="52" t="str">
        <f>TeamDec[[#This Row],[Gender]]</f>
        <v>M</v>
      </c>
      <c r="AR186" s="51" t="str">
        <f>TeamDec[[#This Row],[AG]]</f>
        <v>U13</v>
      </c>
      <c r="AS186" s="35">
        <f t="shared" si="10"/>
        <v>0</v>
      </c>
      <c r="AT186" s="29">
        <f t="shared" si="11"/>
        <v>0</v>
      </c>
    </row>
    <row r="187" spans="1:46" x14ac:dyDescent="0.35">
      <c r="A187" s="5"/>
      <c r="B187" s="6" t="s">
        <v>252</v>
      </c>
      <c r="C187" s="24" t="s">
        <v>290</v>
      </c>
      <c r="D187" s="1" t="str">
        <f t="shared" si="8"/>
        <v>Joshua Westall</v>
      </c>
      <c r="E187" s="1" t="s">
        <v>1</v>
      </c>
      <c r="F187" s="30" t="s">
        <v>16</v>
      </c>
      <c r="G187" s="30">
        <v>8</v>
      </c>
      <c r="H187" s="29" t="str">
        <f t="shared" si="9"/>
        <v>U13</v>
      </c>
      <c r="K187" s="53" t="str">
        <f>TeamDec[[#This Row],[FullName]]</f>
        <v>Joshua Westall</v>
      </c>
      <c r="L187" s="51" t="str">
        <f>TeamDec[[#This Row],[Club]]</f>
        <v>Colchester &amp; Tendring AC</v>
      </c>
      <c r="M187" s="52" t="str">
        <f>TeamDec[[#This Row],[Gender]]</f>
        <v>M</v>
      </c>
      <c r="N18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7" s="53" t="str">
        <f>TeamDec[[#This Row],[FullName]]</f>
        <v>Joshua Westall</v>
      </c>
      <c r="R187" s="51" t="str">
        <f>TeamDec[[#This Row],[Club]]</f>
        <v>Colchester &amp; Tendring AC</v>
      </c>
      <c r="S187" s="52" t="str">
        <f>TeamDec[[#This Row],[Gender]]</f>
        <v>M</v>
      </c>
      <c r="T18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7" s="53" t="str">
        <f>TeamDec[[#This Row],[FullName]]</f>
        <v>Joshua Westall</v>
      </c>
      <c r="X187" s="51" t="str">
        <f>TeamDec[[#This Row],[Club]]</f>
        <v>Colchester &amp; Tendring AC</v>
      </c>
      <c r="Y187" s="52" t="str">
        <f>TeamDec[[#This Row],[Gender]]</f>
        <v>M</v>
      </c>
      <c r="Z18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7" s="53" t="str">
        <f>TeamDec[[#This Row],[FullName]]</f>
        <v>Joshua Westall</v>
      </c>
      <c r="AD187" s="51" t="str">
        <f>TeamDec[[#This Row],[Club]]</f>
        <v>Colchester &amp; Tendring AC</v>
      </c>
      <c r="AE187" s="52" t="str">
        <f>TeamDec[[#This Row],[Gender]]</f>
        <v>M</v>
      </c>
      <c r="AF1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7" s="53" t="str">
        <f>TeamDec[[#This Row],[FullName]]</f>
        <v>Joshua Westall</v>
      </c>
      <c r="AJ187" s="51" t="str">
        <f>TeamDec[[#This Row],[Club]]</f>
        <v>Colchester &amp; Tendring AC</v>
      </c>
      <c r="AK187" s="52" t="str">
        <f>TeamDec[[#This Row],[Gender]]</f>
        <v>M</v>
      </c>
      <c r="AL1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7" s="53" t="str">
        <f>TeamDec[[#This Row],[FullName]]</f>
        <v>Joshua Westall</v>
      </c>
      <c r="AP187" s="51" t="str">
        <f>TeamDec[[#This Row],[Club]]</f>
        <v>Colchester &amp; Tendring AC</v>
      </c>
      <c r="AQ187" s="52" t="str">
        <f>TeamDec[[#This Row],[Gender]]</f>
        <v>M</v>
      </c>
      <c r="AR187" s="51" t="str">
        <f>TeamDec[[#This Row],[AG]]</f>
        <v>U13</v>
      </c>
      <c r="AS187" s="35">
        <f t="shared" si="10"/>
        <v>0</v>
      </c>
      <c r="AT187" s="29">
        <f t="shared" si="11"/>
        <v>0</v>
      </c>
    </row>
    <row r="188" spans="1:46" x14ac:dyDescent="0.35">
      <c r="A188" s="5"/>
      <c r="B188" s="6" t="s">
        <v>348</v>
      </c>
      <c r="C188" s="24" t="s">
        <v>349</v>
      </c>
      <c r="D188" s="1" t="str">
        <f t="shared" si="8"/>
        <v>Tam Bradford</v>
      </c>
      <c r="E188" s="1" t="s">
        <v>1</v>
      </c>
      <c r="F188" s="30" t="s">
        <v>16</v>
      </c>
      <c r="G188" s="30">
        <v>9</v>
      </c>
      <c r="H188" s="29" t="str">
        <f t="shared" si="9"/>
        <v>U15</v>
      </c>
      <c r="K188" s="53" t="str">
        <f>TeamDec[[#This Row],[FullName]]</f>
        <v>Tam Bradford</v>
      </c>
      <c r="L188" s="51" t="str">
        <f>TeamDec[[#This Row],[Club]]</f>
        <v>Colchester &amp; Tendring AC</v>
      </c>
      <c r="M188" s="52" t="str">
        <f>TeamDec[[#This Row],[Gender]]</f>
        <v>M</v>
      </c>
      <c r="N188" s="35">
        <f>IF(TeamDec[[#This Row],[Gender]]="M",
    IFERROR(VLOOKUP(TeamDec[[#This Row],[FullName]], tblRace1B[[Name]:[Posn]], 2, FALSE), ""),
    IFERROR(VLOOKUP(TeamDec[[#This Row],[FullName]], tblRace1G[[Name]:[Posn]], 2, FALSE), ""))</f>
        <v>7</v>
      </c>
      <c r="O188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188" s="53" t="str">
        <f>TeamDec[[#This Row],[FullName]]</f>
        <v>Tam Bradford</v>
      </c>
      <c r="R188" s="51" t="str">
        <f>TeamDec[[#This Row],[Club]]</f>
        <v>Colchester &amp; Tendring AC</v>
      </c>
      <c r="S188" s="52" t="str">
        <f>TeamDec[[#This Row],[Gender]]</f>
        <v>M</v>
      </c>
      <c r="T188" s="35">
        <f>IF(TeamDec[[#This Row],[Gender]]="M",
    IFERROR(VLOOKUP(TeamDec[[#This Row],[FullName]], tblRace2B[[Name]:[Posn]], 2, FALSE), ""),
    IFERROR(VLOOKUP(TeamDec[[#This Row],[FullName]], tblRace2G[[Name]:[Posn]], 2, FALSE), ""))</f>
        <v>8</v>
      </c>
      <c r="U188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188" s="53" t="str">
        <f>TeamDec[[#This Row],[FullName]]</f>
        <v>Tam Bradford</v>
      </c>
      <c r="X188" s="51" t="str">
        <f>TeamDec[[#This Row],[Club]]</f>
        <v>Colchester &amp; Tendring AC</v>
      </c>
      <c r="Y188" s="52" t="str">
        <f>TeamDec[[#This Row],[Gender]]</f>
        <v>M</v>
      </c>
      <c r="Z188" s="35">
        <f>IF(TeamDec[[#This Row],[Gender]]="M",
    IFERROR(VLOOKUP(TeamDec[[#This Row],[FullName]], tblRace3B[[Name]:[Posn]], 2, FALSE), ""),
    IFERROR(VLOOKUP(TeamDec[[#This Row],[FullName]], tblRace3G[[Name]:[Posn]], 2, FALSE), ""))</f>
        <v>11</v>
      </c>
      <c r="AA188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188" s="53" t="str">
        <f>TeamDec[[#This Row],[FullName]]</f>
        <v>Tam Bradford</v>
      </c>
      <c r="AD188" s="51" t="str">
        <f>TeamDec[[#This Row],[Club]]</f>
        <v>Colchester &amp; Tendring AC</v>
      </c>
      <c r="AE188" s="52" t="str">
        <f>TeamDec[[#This Row],[Gender]]</f>
        <v>M</v>
      </c>
      <c r="AF1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8" s="53" t="str">
        <f>TeamDec[[#This Row],[FullName]]</f>
        <v>Tam Bradford</v>
      </c>
      <c r="AJ188" s="51" t="str">
        <f>TeamDec[[#This Row],[Club]]</f>
        <v>Colchester &amp; Tendring AC</v>
      </c>
      <c r="AK188" s="52" t="str">
        <f>TeamDec[[#This Row],[Gender]]</f>
        <v>M</v>
      </c>
      <c r="AL1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8" s="53" t="str">
        <f>TeamDec[[#This Row],[FullName]]</f>
        <v>Tam Bradford</v>
      </c>
      <c r="AP188" s="51" t="str">
        <f>TeamDec[[#This Row],[Club]]</f>
        <v>Colchester &amp; Tendring AC</v>
      </c>
      <c r="AQ188" s="52" t="str">
        <f>TeamDec[[#This Row],[Gender]]</f>
        <v>M</v>
      </c>
      <c r="AR188" s="51" t="str">
        <f>TeamDec[[#This Row],[AG]]</f>
        <v>U15</v>
      </c>
      <c r="AS188" s="35">
        <f t="shared" si="10"/>
        <v>3</v>
      </c>
      <c r="AT188" s="29">
        <f t="shared" si="11"/>
        <v>15</v>
      </c>
    </row>
    <row r="189" spans="1:46" x14ac:dyDescent="0.35">
      <c r="A189" s="5"/>
      <c r="B189" s="6" t="s">
        <v>350</v>
      </c>
      <c r="C189" s="24" t="s">
        <v>299</v>
      </c>
      <c r="D189" s="1" t="str">
        <f t="shared" si="8"/>
        <v>Barnaby Burgoyne</v>
      </c>
      <c r="E189" s="1" t="s">
        <v>1</v>
      </c>
      <c r="F189" s="30" t="s">
        <v>16</v>
      </c>
      <c r="G189" s="30">
        <v>9</v>
      </c>
      <c r="H189" s="29" t="str">
        <f t="shared" si="9"/>
        <v>U15</v>
      </c>
      <c r="K189" s="53" t="str">
        <f>TeamDec[[#This Row],[FullName]]</f>
        <v>Barnaby Burgoyne</v>
      </c>
      <c r="L189" s="51" t="str">
        <f>TeamDec[[#This Row],[Club]]</f>
        <v>Colchester &amp; Tendring AC</v>
      </c>
      <c r="M189" s="52" t="str">
        <f>TeamDec[[#This Row],[Gender]]</f>
        <v>M</v>
      </c>
      <c r="N18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9" s="53" t="str">
        <f>TeamDec[[#This Row],[FullName]]</f>
        <v>Barnaby Burgoyne</v>
      </c>
      <c r="R189" s="51" t="str">
        <f>TeamDec[[#This Row],[Club]]</f>
        <v>Colchester &amp; Tendring AC</v>
      </c>
      <c r="S189" s="52" t="str">
        <f>TeamDec[[#This Row],[Gender]]</f>
        <v>M</v>
      </c>
      <c r="T18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9" s="53" t="str">
        <f>TeamDec[[#This Row],[FullName]]</f>
        <v>Barnaby Burgoyne</v>
      </c>
      <c r="X189" s="51" t="str">
        <f>TeamDec[[#This Row],[Club]]</f>
        <v>Colchester &amp; Tendring AC</v>
      </c>
      <c r="Y189" s="52" t="str">
        <f>TeamDec[[#This Row],[Gender]]</f>
        <v>M</v>
      </c>
      <c r="Z189" s="35">
        <f>IF(TeamDec[[#This Row],[Gender]]="M",
    IFERROR(VLOOKUP(TeamDec[[#This Row],[FullName]], tblRace3B[[Name]:[Posn]], 2, FALSE), ""),
    IFERROR(VLOOKUP(TeamDec[[#This Row],[FullName]], tblRace3G[[Name]:[Posn]], 2, FALSE), ""))</f>
        <v>14</v>
      </c>
      <c r="AA189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189" s="53" t="str">
        <f>TeamDec[[#This Row],[FullName]]</f>
        <v>Barnaby Burgoyne</v>
      </c>
      <c r="AD189" s="51" t="str">
        <f>TeamDec[[#This Row],[Club]]</f>
        <v>Colchester &amp; Tendring AC</v>
      </c>
      <c r="AE189" s="52" t="str">
        <f>TeamDec[[#This Row],[Gender]]</f>
        <v>M</v>
      </c>
      <c r="AF1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9" s="53" t="str">
        <f>TeamDec[[#This Row],[FullName]]</f>
        <v>Barnaby Burgoyne</v>
      </c>
      <c r="AJ189" s="51" t="str">
        <f>TeamDec[[#This Row],[Club]]</f>
        <v>Colchester &amp; Tendring AC</v>
      </c>
      <c r="AK189" s="52" t="str">
        <f>TeamDec[[#This Row],[Gender]]</f>
        <v>M</v>
      </c>
      <c r="AL1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9" s="53" t="str">
        <f>TeamDec[[#This Row],[FullName]]</f>
        <v>Barnaby Burgoyne</v>
      </c>
      <c r="AP189" s="51" t="str">
        <f>TeamDec[[#This Row],[Club]]</f>
        <v>Colchester &amp; Tendring AC</v>
      </c>
      <c r="AQ189" s="52" t="str">
        <f>TeamDec[[#This Row],[Gender]]</f>
        <v>M</v>
      </c>
      <c r="AR189" s="51" t="str">
        <f>TeamDec[[#This Row],[AG]]</f>
        <v>U15</v>
      </c>
      <c r="AS189" s="35">
        <f t="shared" si="10"/>
        <v>1</v>
      </c>
      <c r="AT189" s="29">
        <f t="shared" si="11"/>
        <v>8</v>
      </c>
    </row>
    <row r="190" spans="1:46" x14ac:dyDescent="0.35">
      <c r="A190" s="5"/>
      <c r="B190" s="6" t="s">
        <v>351</v>
      </c>
      <c r="C190" s="24" t="s">
        <v>301</v>
      </c>
      <c r="D190" s="1" t="str">
        <f t="shared" si="8"/>
        <v>Aubrey Cartwright</v>
      </c>
      <c r="E190" s="1" t="s">
        <v>1</v>
      </c>
      <c r="F190" s="30" t="s">
        <v>16</v>
      </c>
      <c r="G190" s="30">
        <v>9</v>
      </c>
      <c r="H190" s="29" t="str">
        <f t="shared" si="9"/>
        <v>U15</v>
      </c>
      <c r="K190" s="53" t="str">
        <f>TeamDec[[#This Row],[FullName]]</f>
        <v>Aubrey Cartwright</v>
      </c>
      <c r="L190" s="51" t="str">
        <f>TeamDec[[#This Row],[Club]]</f>
        <v>Colchester &amp; Tendring AC</v>
      </c>
      <c r="M190" s="52" t="str">
        <f>TeamDec[[#This Row],[Gender]]</f>
        <v>M</v>
      </c>
      <c r="N19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0" s="53" t="str">
        <f>TeamDec[[#This Row],[FullName]]</f>
        <v>Aubrey Cartwright</v>
      </c>
      <c r="R190" s="51" t="str">
        <f>TeamDec[[#This Row],[Club]]</f>
        <v>Colchester &amp; Tendring AC</v>
      </c>
      <c r="S190" s="52" t="str">
        <f>TeamDec[[#This Row],[Gender]]</f>
        <v>M</v>
      </c>
      <c r="T1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0" s="53" t="str">
        <f>TeamDec[[#This Row],[FullName]]</f>
        <v>Aubrey Cartwright</v>
      </c>
      <c r="X190" s="51" t="str">
        <f>TeamDec[[#This Row],[Club]]</f>
        <v>Colchester &amp; Tendring AC</v>
      </c>
      <c r="Y190" s="52" t="str">
        <f>TeamDec[[#This Row],[Gender]]</f>
        <v>M</v>
      </c>
      <c r="Z19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0" s="53" t="str">
        <f>TeamDec[[#This Row],[FullName]]</f>
        <v>Aubrey Cartwright</v>
      </c>
      <c r="AD190" s="51" t="str">
        <f>TeamDec[[#This Row],[Club]]</f>
        <v>Colchester &amp; Tendring AC</v>
      </c>
      <c r="AE190" s="52" t="str">
        <f>TeamDec[[#This Row],[Gender]]</f>
        <v>M</v>
      </c>
      <c r="AF1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0" s="53" t="str">
        <f>TeamDec[[#This Row],[FullName]]</f>
        <v>Aubrey Cartwright</v>
      </c>
      <c r="AJ190" s="51" t="str">
        <f>TeamDec[[#This Row],[Club]]</f>
        <v>Colchester &amp; Tendring AC</v>
      </c>
      <c r="AK190" s="52" t="str">
        <f>TeamDec[[#This Row],[Gender]]</f>
        <v>M</v>
      </c>
      <c r="AL1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0" s="53" t="str">
        <f>TeamDec[[#This Row],[FullName]]</f>
        <v>Aubrey Cartwright</v>
      </c>
      <c r="AP190" s="51" t="str">
        <f>TeamDec[[#This Row],[Club]]</f>
        <v>Colchester &amp; Tendring AC</v>
      </c>
      <c r="AQ190" s="52" t="str">
        <f>TeamDec[[#This Row],[Gender]]</f>
        <v>M</v>
      </c>
      <c r="AR190" s="51" t="str">
        <f>TeamDec[[#This Row],[AG]]</f>
        <v>U15</v>
      </c>
      <c r="AS190" s="35">
        <f t="shared" si="10"/>
        <v>0</v>
      </c>
      <c r="AT190" s="29">
        <f t="shared" si="11"/>
        <v>0</v>
      </c>
    </row>
    <row r="191" spans="1:46" x14ac:dyDescent="0.35">
      <c r="A191" s="5"/>
      <c r="B191" s="6" t="s">
        <v>279</v>
      </c>
      <c r="C191" s="24" t="s">
        <v>352</v>
      </c>
      <c r="D191" s="1" t="str">
        <f t="shared" si="8"/>
        <v>Rupert Clark</v>
      </c>
      <c r="E191" s="1" t="s">
        <v>1</v>
      </c>
      <c r="F191" s="30" t="s">
        <v>16</v>
      </c>
      <c r="G191" s="30">
        <v>9</v>
      </c>
      <c r="H191" s="29" t="str">
        <f t="shared" si="9"/>
        <v>U15</v>
      </c>
      <c r="K191" s="53" t="str">
        <f>TeamDec[[#This Row],[FullName]]</f>
        <v>Rupert Clark</v>
      </c>
      <c r="L191" s="51" t="str">
        <f>TeamDec[[#This Row],[Club]]</f>
        <v>Colchester &amp; Tendring AC</v>
      </c>
      <c r="M191" s="52" t="str">
        <f>TeamDec[[#This Row],[Gender]]</f>
        <v>M</v>
      </c>
      <c r="N19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1" s="53" t="str">
        <f>TeamDec[[#This Row],[FullName]]</f>
        <v>Rupert Clark</v>
      </c>
      <c r="R191" s="51" t="str">
        <f>TeamDec[[#This Row],[Club]]</f>
        <v>Colchester &amp; Tendring AC</v>
      </c>
      <c r="S191" s="52" t="str">
        <f>TeamDec[[#This Row],[Gender]]</f>
        <v>M</v>
      </c>
      <c r="T19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1" s="53" t="str">
        <f>TeamDec[[#This Row],[FullName]]</f>
        <v>Rupert Clark</v>
      </c>
      <c r="X191" s="51" t="str">
        <f>TeamDec[[#This Row],[Club]]</f>
        <v>Colchester &amp; Tendring AC</v>
      </c>
      <c r="Y191" s="52" t="str">
        <f>TeamDec[[#This Row],[Gender]]</f>
        <v>M</v>
      </c>
      <c r="Z19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1" s="53" t="str">
        <f>TeamDec[[#This Row],[FullName]]</f>
        <v>Rupert Clark</v>
      </c>
      <c r="AD191" s="51" t="str">
        <f>TeamDec[[#This Row],[Club]]</f>
        <v>Colchester &amp; Tendring AC</v>
      </c>
      <c r="AE191" s="52" t="str">
        <f>TeamDec[[#This Row],[Gender]]</f>
        <v>M</v>
      </c>
      <c r="AF19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1" s="53" t="str">
        <f>TeamDec[[#This Row],[FullName]]</f>
        <v>Rupert Clark</v>
      </c>
      <c r="AJ191" s="51" t="str">
        <f>TeamDec[[#This Row],[Club]]</f>
        <v>Colchester &amp; Tendring AC</v>
      </c>
      <c r="AK191" s="52" t="str">
        <f>TeamDec[[#This Row],[Gender]]</f>
        <v>M</v>
      </c>
      <c r="AL1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1" s="53" t="str">
        <f>TeamDec[[#This Row],[FullName]]</f>
        <v>Rupert Clark</v>
      </c>
      <c r="AP191" s="51" t="str">
        <f>TeamDec[[#This Row],[Club]]</f>
        <v>Colchester &amp; Tendring AC</v>
      </c>
      <c r="AQ191" s="52" t="str">
        <f>TeamDec[[#This Row],[Gender]]</f>
        <v>M</v>
      </c>
      <c r="AR191" s="51" t="str">
        <f>TeamDec[[#This Row],[AG]]</f>
        <v>U15</v>
      </c>
      <c r="AS191" s="35">
        <f t="shared" si="10"/>
        <v>0</v>
      </c>
      <c r="AT191" s="29">
        <f t="shared" si="11"/>
        <v>0</v>
      </c>
    </row>
    <row r="192" spans="1:46" x14ac:dyDescent="0.35">
      <c r="A192" s="5"/>
      <c r="B192" s="6" t="s">
        <v>353</v>
      </c>
      <c r="C192" s="24" t="s">
        <v>341</v>
      </c>
      <c r="D192" s="1" t="str">
        <f t="shared" si="8"/>
        <v>Tristan DeBelligny</v>
      </c>
      <c r="E192" s="1" t="s">
        <v>1</v>
      </c>
      <c r="F192" s="30" t="s">
        <v>16</v>
      </c>
      <c r="G192" s="30">
        <v>9</v>
      </c>
      <c r="H192" s="29" t="str">
        <f t="shared" si="9"/>
        <v>U15</v>
      </c>
      <c r="K192" s="53" t="str">
        <f>TeamDec[[#This Row],[FullName]]</f>
        <v>Tristan DeBelligny</v>
      </c>
      <c r="L192" s="51" t="str">
        <f>TeamDec[[#This Row],[Club]]</f>
        <v>Colchester &amp; Tendring AC</v>
      </c>
      <c r="M192" s="52" t="str">
        <f>TeamDec[[#This Row],[Gender]]</f>
        <v>M</v>
      </c>
      <c r="N19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2" s="53" t="str">
        <f>TeamDec[[#This Row],[FullName]]</f>
        <v>Tristan DeBelligny</v>
      </c>
      <c r="R192" s="51" t="str">
        <f>TeamDec[[#This Row],[Club]]</f>
        <v>Colchester &amp; Tendring AC</v>
      </c>
      <c r="S192" s="52" t="str">
        <f>TeamDec[[#This Row],[Gender]]</f>
        <v>M</v>
      </c>
      <c r="T1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2" s="53" t="str">
        <f>TeamDec[[#This Row],[FullName]]</f>
        <v>Tristan DeBelligny</v>
      </c>
      <c r="X192" s="51" t="str">
        <f>TeamDec[[#This Row],[Club]]</f>
        <v>Colchester &amp; Tendring AC</v>
      </c>
      <c r="Y192" s="52" t="str">
        <f>TeamDec[[#This Row],[Gender]]</f>
        <v>M</v>
      </c>
      <c r="Z1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2" s="53" t="str">
        <f>TeamDec[[#This Row],[FullName]]</f>
        <v>Tristan DeBelligny</v>
      </c>
      <c r="AD192" s="51" t="str">
        <f>TeamDec[[#This Row],[Club]]</f>
        <v>Colchester &amp; Tendring AC</v>
      </c>
      <c r="AE192" s="52" t="str">
        <f>TeamDec[[#This Row],[Gender]]</f>
        <v>M</v>
      </c>
      <c r="AF1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2" s="53" t="str">
        <f>TeamDec[[#This Row],[FullName]]</f>
        <v>Tristan DeBelligny</v>
      </c>
      <c r="AJ192" s="51" t="str">
        <f>TeamDec[[#This Row],[Club]]</f>
        <v>Colchester &amp; Tendring AC</v>
      </c>
      <c r="AK192" s="52" t="str">
        <f>TeamDec[[#This Row],[Gender]]</f>
        <v>M</v>
      </c>
      <c r="AL1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2" s="53" t="str">
        <f>TeamDec[[#This Row],[FullName]]</f>
        <v>Tristan DeBelligny</v>
      </c>
      <c r="AP192" s="51" t="str">
        <f>TeamDec[[#This Row],[Club]]</f>
        <v>Colchester &amp; Tendring AC</v>
      </c>
      <c r="AQ192" s="52" t="str">
        <f>TeamDec[[#This Row],[Gender]]</f>
        <v>M</v>
      </c>
      <c r="AR192" s="51" t="str">
        <f>TeamDec[[#This Row],[AG]]</f>
        <v>U15</v>
      </c>
      <c r="AS192" s="35">
        <f t="shared" si="10"/>
        <v>0</v>
      </c>
      <c r="AT192" s="29">
        <f t="shared" si="11"/>
        <v>0</v>
      </c>
    </row>
    <row r="193" spans="1:46" x14ac:dyDescent="0.35">
      <c r="A193" s="5"/>
      <c r="B193" s="6" t="s">
        <v>354</v>
      </c>
      <c r="C193" s="24" t="s">
        <v>355</v>
      </c>
      <c r="D193" s="1" t="str">
        <f t="shared" si="8"/>
        <v>Adam Hart</v>
      </c>
      <c r="E193" s="1" t="s">
        <v>1</v>
      </c>
      <c r="F193" s="30" t="s">
        <v>16</v>
      </c>
      <c r="G193" s="30">
        <v>9</v>
      </c>
      <c r="H193" s="29" t="str">
        <f t="shared" si="9"/>
        <v>U15</v>
      </c>
      <c r="K193" s="53" t="str">
        <f>TeamDec[[#This Row],[FullName]]</f>
        <v>Adam Hart</v>
      </c>
      <c r="L193" s="51" t="str">
        <f>TeamDec[[#This Row],[Club]]</f>
        <v>Colchester &amp; Tendring AC</v>
      </c>
      <c r="M193" s="52" t="str">
        <f>TeamDec[[#This Row],[Gender]]</f>
        <v>M</v>
      </c>
      <c r="N19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3" s="53" t="str">
        <f>TeamDec[[#This Row],[FullName]]</f>
        <v>Adam Hart</v>
      </c>
      <c r="R193" s="51" t="str">
        <f>TeamDec[[#This Row],[Club]]</f>
        <v>Colchester &amp; Tendring AC</v>
      </c>
      <c r="S193" s="52" t="str">
        <f>TeamDec[[#This Row],[Gender]]</f>
        <v>M</v>
      </c>
      <c r="T193" s="35">
        <f>IF(TeamDec[[#This Row],[Gender]]="M",
    IFERROR(VLOOKUP(TeamDec[[#This Row],[FullName]], tblRace2B[[Name]:[Posn]], 2, FALSE), ""),
    IFERROR(VLOOKUP(TeamDec[[#This Row],[FullName]], tblRace2G[[Name]:[Posn]], 2, FALSE), ""))</f>
        <v>4</v>
      </c>
      <c r="U193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93" s="53" t="str">
        <f>TeamDec[[#This Row],[FullName]]</f>
        <v>Adam Hart</v>
      </c>
      <c r="X193" s="51" t="str">
        <f>TeamDec[[#This Row],[Club]]</f>
        <v>Colchester &amp; Tendring AC</v>
      </c>
      <c r="Y193" s="52" t="str">
        <f>TeamDec[[#This Row],[Gender]]</f>
        <v>M</v>
      </c>
      <c r="Z1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3" s="53" t="str">
        <f>TeamDec[[#This Row],[FullName]]</f>
        <v>Adam Hart</v>
      </c>
      <c r="AD193" s="51" t="str">
        <f>TeamDec[[#This Row],[Club]]</f>
        <v>Colchester &amp; Tendring AC</v>
      </c>
      <c r="AE193" s="52" t="str">
        <f>TeamDec[[#This Row],[Gender]]</f>
        <v>M</v>
      </c>
      <c r="AF193" s="35">
        <f>IF(TeamDec[[#This Row],[Gender]]="M",
    IFERROR(VLOOKUP(TeamDec[[#This Row],[FullName]], tblRace4B[[Name]:[Posn]], 2, FALSE), ""),
    IFERROR(VLOOKUP(TeamDec[[#This Row],[FullName]], tblRace4G[[Name]:[Posn]], 2, FALSE), ""))</f>
        <v>8</v>
      </c>
      <c r="AG193" s="29">
        <f>IF(TeamDec[[#This Row],[Gender]]="M",
    IFERROR(VLOOKUP(TeamDec[[#This Row],[FullName]], tblRace4B[[Name]:[Points]], 5, FALSE), ""),
    IFERROR(VLOOKUP(TeamDec[[#This Row],[FullName]], tblRace4G[[Name]:[Points]], 5, FALSE), ""))</f>
        <v>4</v>
      </c>
      <c r="AI193" s="53" t="str">
        <f>TeamDec[[#This Row],[FullName]]</f>
        <v>Adam Hart</v>
      </c>
      <c r="AJ193" s="51" t="str">
        <f>TeamDec[[#This Row],[Club]]</f>
        <v>Colchester &amp; Tendring AC</v>
      </c>
      <c r="AK193" s="52" t="str">
        <f>TeamDec[[#This Row],[Gender]]</f>
        <v>M</v>
      </c>
      <c r="AL1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3" s="53" t="str">
        <f>TeamDec[[#This Row],[FullName]]</f>
        <v>Adam Hart</v>
      </c>
      <c r="AP193" s="51" t="str">
        <f>TeamDec[[#This Row],[Club]]</f>
        <v>Colchester &amp; Tendring AC</v>
      </c>
      <c r="AQ193" s="52" t="str">
        <f>TeamDec[[#This Row],[Gender]]</f>
        <v>M</v>
      </c>
      <c r="AR193" s="51" t="str">
        <f>TeamDec[[#This Row],[AG]]</f>
        <v>U15</v>
      </c>
      <c r="AS193" s="35">
        <f t="shared" si="10"/>
        <v>2</v>
      </c>
      <c r="AT193" s="29">
        <f t="shared" si="11"/>
        <v>7</v>
      </c>
    </row>
    <row r="194" spans="1:46" x14ac:dyDescent="0.35">
      <c r="A194" s="5"/>
      <c r="B194" s="6" t="s">
        <v>162</v>
      </c>
      <c r="C194" s="24" t="s">
        <v>356</v>
      </c>
      <c r="D194" s="1" t="str">
        <f t="shared" si="8"/>
        <v>Jacob Hopton</v>
      </c>
      <c r="E194" s="1" t="s">
        <v>1</v>
      </c>
      <c r="F194" s="30" t="s">
        <v>16</v>
      </c>
      <c r="G194" s="30">
        <v>9</v>
      </c>
      <c r="H194" s="29" t="str">
        <f t="shared" si="9"/>
        <v>U15</v>
      </c>
      <c r="K194" s="53" t="str">
        <f>TeamDec[[#This Row],[FullName]]</f>
        <v>Jacob Hopton</v>
      </c>
      <c r="L194" s="51" t="str">
        <f>TeamDec[[#This Row],[Club]]</f>
        <v>Colchester &amp; Tendring AC</v>
      </c>
      <c r="M194" s="52" t="str">
        <f>TeamDec[[#This Row],[Gender]]</f>
        <v>M</v>
      </c>
      <c r="N19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4" s="53" t="str">
        <f>TeamDec[[#This Row],[FullName]]</f>
        <v>Jacob Hopton</v>
      </c>
      <c r="R194" s="51" t="str">
        <f>TeamDec[[#This Row],[Club]]</f>
        <v>Colchester &amp; Tendring AC</v>
      </c>
      <c r="S194" s="52" t="str">
        <f>TeamDec[[#This Row],[Gender]]</f>
        <v>M</v>
      </c>
      <c r="T194" s="35">
        <f>IF(TeamDec[[#This Row],[Gender]]="M",
    IFERROR(VLOOKUP(TeamDec[[#This Row],[FullName]], tblRace2B[[Name]:[Posn]], 2, FALSE), ""),
    IFERROR(VLOOKUP(TeamDec[[#This Row],[FullName]], tblRace2G[[Name]:[Posn]], 2, FALSE), ""))</f>
        <v>16</v>
      </c>
      <c r="U194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194" s="53" t="str">
        <f>TeamDec[[#This Row],[FullName]]</f>
        <v>Jacob Hopton</v>
      </c>
      <c r="X194" s="51" t="str">
        <f>TeamDec[[#This Row],[Club]]</f>
        <v>Colchester &amp; Tendring AC</v>
      </c>
      <c r="Y194" s="52" t="str">
        <f>TeamDec[[#This Row],[Gender]]</f>
        <v>M</v>
      </c>
      <c r="Z194" s="35">
        <f>IF(TeamDec[[#This Row],[Gender]]="M",
    IFERROR(VLOOKUP(TeamDec[[#This Row],[FullName]], tblRace3B[[Name]:[Posn]], 2, FALSE), ""),
    IFERROR(VLOOKUP(TeamDec[[#This Row],[FullName]], tblRace3G[[Name]:[Posn]], 2, FALSE), ""))</f>
        <v>19</v>
      </c>
      <c r="AA194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194" s="53" t="str">
        <f>TeamDec[[#This Row],[FullName]]</f>
        <v>Jacob Hopton</v>
      </c>
      <c r="AD194" s="51" t="str">
        <f>TeamDec[[#This Row],[Club]]</f>
        <v>Colchester &amp; Tendring AC</v>
      </c>
      <c r="AE194" s="52" t="str">
        <f>TeamDec[[#This Row],[Gender]]</f>
        <v>M</v>
      </c>
      <c r="AF194" s="35">
        <f>IF(TeamDec[[#This Row],[Gender]]="M",
    IFERROR(VLOOKUP(TeamDec[[#This Row],[FullName]], tblRace4B[[Name]:[Posn]], 2, FALSE), ""),
    IFERROR(VLOOKUP(TeamDec[[#This Row],[FullName]], tblRace4G[[Name]:[Posn]], 2, FALSE), ""))</f>
        <v>13</v>
      </c>
      <c r="AG194" s="29">
        <f>IF(TeamDec[[#This Row],[Gender]]="M",
    IFERROR(VLOOKUP(TeamDec[[#This Row],[FullName]], tblRace4B[[Name]:[Points]], 5, FALSE), ""),
    IFERROR(VLOOKUP(TeamDec[[#This Row],[FullName]], tblRace4G[[Name]:[Points]], 5, FALSE), ""))</f>
        <v>6</v>
      </c>
      <c r="AI194" s="53" t="str">
        <f>TeamDec[[#This Row],[FullName]]</f>
        <v>Jacob Hopton</v>
      </c>
      <c r="AJ194" s="51" t="str">
        <f>TeamDec[[#This Row],[Club]]</f>
        <v>Colchester &amp; Tendring AC</v>
      </c>
      <c r="AK194" s="52" t="str">
        <f>TeamDec[[#This Row],[Gender]]</f>
        <v>M</v>
      </c>
      <c r="AL1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4" s="53" t="str">
        <f>TeamDec[[#This Row],[FullName]]</f>
        <v>Jacob Hopton</v>
      </c>
      <c r="AP194" s="51" t="str">
        <f>TeamDec[[#This Row],[Club]]</f>
        <v>Colchester &amp; Tendring AC</v>
      </c>
      <c r="AQ194" s="52" t="str">
        <f>TeamDec[[#This Row],[Gender]]</f>
        <v>M</v>
      </c>
      <c r="AR194" s="51" t="str">
        <f>TeamDec[[#This Row],[AG]]</f>
        <v>U15</v>
      </c>
      <c r="AS194" s="35">
        <f t="shared" si="10"/>
        <v>3</v>
      </c>
      <c r="AT194" s="29">
        <f t="shared" si="11"/>
        <v>26</v>
      </c>
    </row>
    <row r="195" spans="1:46" x14ac:dyDescent="0.35">
      <c r="A195" s="5"/>
      <c r="B195" s="6" t="s">
        <v>357</v>
      </c>
      <c r="C195" s="24" t="s">
        <v>358</v>
      </c>
      <c r="D195" s="1" t="str">
        <f t="shared" si="8"/>
        <v>Rhys Kelsall</v>
      </c>
      <c r="E195" s="1" t="s">
        <v>1</v>
      </c>
      <c r="F195" s="30" t="s">
        <v>16</v>
      </c>
      <c r="G195" s="30">
        <v>9</v>
      </c>
      <c r="H195" s="29" t="str">
        <f t="shared" si="9"/>
        <v>U15</v>
      </c>
      <c r="K195" s="53" t="str">
        <f>TeamDec[[#This Row],[FullName]]</f>
        <v>Rhys Kelsall</v>
      </c>
      <c r="L195" s="51" t="str">
        <f>TeamDec[[#This Row],[Club]]</f>
        <v>Colchester &amp; Tendring AC</v>
      </c>
      <c r="M195" s="52" t="str">
        <f>TeamDec[[#This Row],[Gender]]</f>
        <v>M</v>
      </c>
      <c r="N19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5" s="53" t="str">
        <f>TeamDec[[#This Row],[FullName]]</f>
        <v>Rhys Kelsall</v>
      </c>
      <c r="R195" s="51" t="str">
        <f>TeamDec[[#This Row],[Club]]</f>
        <v>Colchester &amp; Tendring AC</v>
      </c>
      <c r="S195" s="52" t="str">
        <f>TeamDec[[#This Row],[Gender]]</f>
        <v>M</v>
      </c>
      <c r="T19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5" s="53" t="str">
        <f>TeamDec[[#This Row],[FullName]]</f>
        <v>Rhys Kelsall</v>
      </c>
      <c r="X195" s="51" t="str">
        <f>TeamDec[[#This Row],[Club]]</f>
        <v>Colchester &amp; Tendring AC</v>
      </c>
      <c r="Y195" s="52" t="str">
        <f>TeamDec[[#This Row],[Gender]]</f>
        <v>M</v>
      </c>
      <c r="Z19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5" s="53" t="str">
        <f>TeamDec[[#This Row],[FullName]]</f>
        <v>Rhys Kelsall</v>
      </c>
      <c r="AD195" s="51" t="str">
        <f>TeamDec[[#This Row],[Club]]</f>
        <v>Colchester &amp; Tendring AC</v>
      </c>
      <c r="AE195" s="52" t="str">
        <f>TeamDec[[#This Row],[Gender]]</f>
        <v>M</v>
      </c>
      <c r="AF1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5" s="53" t="str">
        <f>TeamDec[[#This Row],[FullName]]</f>
        <v>Rhys Kelsall</v>
      </c>
      <c r="AJ195" s="51" t="str">
        <f>TeamDec[[#This Row],[Club]]</f>
        <v>Colchester &amp; Tendring AC</v>
      </c>
      <c r="AK195" s="52" t="str">
        <f>TeamDec[[#This Row],[Gender]]</f>
        <v>M</v>
      </c>
      <c r="AL1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5" s="53" t="str">
        <f>TeamDec[[#This Row],[FullName]]</f>
        <v>Rhys Kelsall</v>
      </c>
      <c r="AP195" s="51" t="str">
        <f>TeamDec[[#This Row],[Club]]</f>
        <v>Colchester &amp; Tendring AC</v>
      </c>
      <c r="AQ195" s="52" t="str">
        <f>TeamDec[[#This Row],[Gender]]</f>
        <v>M</v>
      </c>
      <c r="AR195" s="51" t="str">
        <f>TeamDec[[#This Row],[AG]]</f>
        <v>U15</v>
      </c>
      <c r="AS195" s="35">
        <f t="shared" si="10"/>
        <v>0</v>
      </c>
      <c r="AT195" s="29">
        <f t="shared" si="11"/>
        <v>0</v>
      </c>
    </row>
    <row r="196" spans="1:46" x14ac:dyDescent="0.35">
      <c r="A196" s="5"/>
      <c r="B196" s="6" t="s">
        <v>162</v>
      </c>
      <c r="C196" s="24" t="s">
        <v>359</v>
      </c>
      <c r="D196" s="1" t="str">
        <f t="shared" si="8"/>
        <v>Jacob Koreman-Ball</v>
      </c>
      <c r="E196" s="1" t="s">
        <v>1</v>
      </c>
      <c r="F196" s="30" t="s">
        <v>16</v>
      </c>
      <c r="G196" s="30">
        <v>9</v>
      </c>
      <c r="H196" s="29" t="str">
        <f t="shared" si="9"/>
        <v>U15</v>
      </c>
      <c r="K196" s="53" t="str">
        <f>TeamDec[[#This Row],[FullName]]</f>
        <v>Jacob Koreman-Ball</v>
      </c>
      <c r="L196" s="51" t="str">
        <f>TeamDec[[#This Row],[Club]]</f>
        <v>Colchester &amp; Tendring AC</v>
      </c>
      <c r="M196" s="52" t="str">
        <f>TeamDec[[#This Row],[Gender]]</f>
        <v>M</v>
      </c>
      <c r="N19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6" s="53" t="str">
        <f>TeamDec[[#This Row],[FullName]]</f>
        <v>Jacob Koreman-Ball</v>
      </c>
      <c r="R196" s="51" t="str">
        <f>TeamDec[[#This Row],[Club]]</f>
        <v>Colchester &amp; Tendring AC</v>
      </c>
      <c r="S196" s="52" t="str">
        <f>TeamDec[[#This Row],[Gender]]</f>
        <v>M</v>
      </c>
      <c r="T1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6" s="53" t="str">
        <f>TeamDec[[#This Row],[FullName]]</f>
        <v>Jacob Koreman-Ball</v>
      </c>
      <c r="X196" s="51" t="str">
        <f>TeamDec[[#This Row],[Club]]</f>
        <v>Colchester &amp; Tendring AC</v>
      </c>
      <c r="Y196" s="52" t="str">
        <f>TeamDec[[#This Row],[Gender]]</f>
        <v>M</v>
      </c>
      <c r="Z19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6" s="53" t="str">
        <f>TeamDec[[#This Row],[FullName]]</f>
        <v>Jacob Koreman-Ball</v>
      </c>
      <c r="AD196" s="51" t="str">
        <f>TeamDec[[#This Row],[Club]]</f>
        <v>Colchester &amp; Tendring AC</v>
      </c>
      <c r="AE196" s="52" t="str">
        <f>TeamDec[[#This Row],[Gender]]</f>
        <v>M</v>
      </c>
      <c r="AF1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6" s="53" t="str">
        <f>TeamDec[[#This Row],[FullName]]</f>
        <v>Jacob Koreman-Ball</v>
      </c>
      <c r="AJ196" s="51" t="str">
        <f>TeamDec[[#This Row],[Club]]</f>
        <v>Colchester &amp; Tendring AC</v>
      </c>
      <c r="AK196" s="52" t="str">
        <f>TeamDec[[#This Row],[Gender]]</f>
        <v>M</v>
      </c>
      <c r="AL1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6" s="53" t="str">
        <f>TeamDec[[#This Row],[FullName]]</f>
        <v>Jacob Koreman-Ball</v>
      </c>
      <c r="AP196" s="51" t="str">
        <f>TeamDec[[#This Row],[Club]]</f>
        <v>Colchester &amp; Tendring AC</v>
      </c>
      <c r="AQ196" s="52" t="str">
        <f>TeamDec[[#This Row],[Gender]]</f>
        <v>M</v>
      </c>
      <c r="AR196" s="51" t="str">
        <f>TeamDec[[#This Row],[AG]]</f>
        <v>U15</v>
      </c>
      <c r="AS196" s="35">
        <f t="shared" si="10"/>
        <v>0</v>
      </c>
      <c r="AT196" s="29">
        <f t="shared" si="11"/>
        <v>0</v>
      </c>
    </row>
    <row r="197" spans="1:46" x14ac:dyDescent="0.35">
      <c r="A197" s="5"/>
      <c r="B197" s="6" t="s">
        <v>360</v>
      </c>
      <c r="C197" s="24" t="s">
        <v>361</v>
      </c>
      <c r="D197" s="1" t="str">
        <f t="shared" si="8"/>
        <v>Daniel Mee</v>
      </c>
      <c r="E197" s="1" t="s">
        <v>1</v>
      </c>
      <c r="F197" s="30" t="s">
        <v>16</v>
      </c>
      <c r="G197" s="30">
        <v>9</v>
      </c>
      <c r="H197" s="29" t="str">
        <f t="shared" si="9"/>
        <v>U15</v>
      </c>
      <c r="K197" s="53" t="str">
        <f>TeamDec[[#This Row],[FullName]]</f>
        <v>Daniel Mee</v>
      </c>
      <c r="L197" s="51" t="str">
        <f>TeamDec[[#This Row],[Club]]</f>
        <v>Colchester &amp; Tendring AC</v>
      </c>
      <c r="M197" s="52" t="str">
        <f>TeamDec[[#This Row],[Gender]]</f>
        <v>M</v>
      </c>
      <c r="N19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7" s="53" t="str">
        <f>TeamDec[[#This Row],[FullName]]</f>
        <v>Daniel Mee</v>
      </c>
      <c r="R197" s="51" t="str">
        <f>TeamDec[[#This Row],[Club]]</f>
        <v>Colchester &amp; Tendring AC</v>
      </c>
      <c r="S197" s="52" t="str">
        <f>TeamDec[[#This Row],[Gender]]</f>
        <v>M</v>
      </c>
      <c r="T197" s="35">
        <f>IF(TeamDec[[#This Row],[Gender]]="M",
    IFERROR(VLOOKUP(TeamDec[[#This Row],[FullName]], tblRace2B[[Name]:[Posn]], 2, FALSE), ""),
    IFERROR(VLOOKUP(TeamDec[[#This Row],[FullName]], tblRace2G[[Name]:[Posn]], 2, FALSE), ""))</f>
        <v>17</v>
      </c>
      <c r="U197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197" s="53" t="str">
        <f>TeamDec[[#This Row],[FullName]]</f>
        <v>Daniel Mee</v>
      </c>
      <c r="X197" s="51" t="str">
        <f>TeamDec[[#This Row],[Club]]</f>
        <v>Colchester &amp; Tendring AC</v>
      </c>
      <c r="Y197" s="52" t="str">
        <f>TeamDec[[#This Row],[Gender]]</f>
        <v>M</v>
      </c>
      <c r="Z19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7" s="53" t="str">
        <f>TeamDec[[#This Row],[FullName]]</f>
        <v>Daniel Mee</v>
      </c>
      <c r="AD197" s="51" t="str">
        <f>TeamDec[[#This Row],[Club]]</f>
        <v>Colchester &amp; Tendring AC</v>
      </c>
      <c r="AE197" s="52" t="str">
        <f>TeamDec[[#This Row],[Gender]]</f>
        <v>M</v>
      </c>
      <c r="AF197" s="35">
        <f>IF(TeamDec[[#This Row],[Gender]]="M",
    IFERROR(VLOOKUP(TeamDec[[#This Row],[FullName]], tblRace4B[[Name]:[Posn]], 2, FALSE), ""),
    IFERROR(VLOOKUP(TeamDec[[#This Row],[FullName]], tblRace4G[[Name]:[Posn]], 2, FALSE), ""))</f>
        <v>11</v>
      </c>
      <c r="AG197" s="29">
        <f>IF(TeamDec[[#This Row],[Gender]]="M",
    IFERROR(VLOOKUP(TeamDec[[#This Row],[FullName]], tblRace4B[[Name]:[Points]], 5, FALSE), ""),
    IFERROR(VLOOKUP(TeamDec[[#This Row],[FullName]], tblRace4G[[Name]:[Points]], 5, FALSE), ""))</f>
        <v>5</v>
      </c>
      <c r="AI197" s="53" t="str">
        <f>TeamDec[[#This Row],[FullName]]</f>
        <v>Daniel Mee</v>
      </c>
      <c r="AJ197" s="51" t="str">
        <f>TeamDec[[#This Row],[Club]]</f>
        <v>Colchester &amp; Tendring AC</v>
      </c>
      <c r="AK197" s="52" t="str">
        <f>TeamDec[[#This Row],[Gender]]</f>
        <v>M</v>
      </c>
      <c r="AL1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7" s="53" t="str">
        <f>TeamDec[[#This Row],[FullName]]</f>
        <v>Daniel Mee</v>
      </c>
      <c r="AP197" s="51" t="str">
        <f>TeamDec[[#This Row],[Club]]</f>
        <v>Colchester &amp; Tendring AC</v>
      </c>
      <c r="AQ197" s="52" t="str">
        <f>TeamDec[[#This Row],[Gender]]</f>
        <v>M</v>
      </c>
      <c r="AR197" s="51" t="str">
        <f>TeamDec[[#This Row],[AG]]</f>
        <v>U15</v>
      </c>
      <c r="AS197" s="35">
        <f t="shared" si="10"/>
        <v>2</v>
      </c>
      <c r="AT197" s="29">
        <f t="shared" si="11"/>
        <v>15</v>
      </c>
    </row>
    <row r="198" spans="1:46" x14ac:dyDescent="0.35">
      <c r="A198" s="5"/>
      <c r="B198" s="6" t="s">
        <v>362</v>
      </c>
      <c r="C198" s="24" t="s">
        <v>363</v>
      </c>
      <c r="D198" s="1" t="str">
        <f t="shared" ref="D198:D261" si="12">_xlfn.TEXTJOIN(" ",TRUE, $B198,$C198)</f>
        <v>Deron Morilla</v>
      </c>
      <c r="E198" s="1" t="s">
        <v>1</v>
      </c>
      <c r="F198" s="30" t="s">
        <v>16</v>
      </c>
      <c r="G198" s="30">
        <v>9</v>
      </c>
      <c r="H198" s="29" t="str">
        <f t="shared" si="9"/>
        <v>U15</v>
      </c>
      <c r="K198" s="53" t="str">
        <f>TeamDec[[#This Row],[FullName]]</f>
        <v>Deron Morilla</v>
      </c>
      <c r="L198" s="51" t="str">
        <f>TeamDec[[#This Row],[Club]]</f>
        <v>Colchester &amp; Tendring AC</v>
      </c>
      <c r="M198" s="52" t="str">
        <f>TeamDec[[#This Row],[Gender]]</f>
        <v>M</v>
      </c>
      <c r="N19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8" s="53" t="str">
        <f>TeamDec[[#This Row],[FullName]]</f>
        <v>Deron Morilla</v>
      </c>
      <c r="R198" s="51" t="str">
        <f>TeamDec[[#This Row],[Club]]</f>
        <v>Colchester &amp; Tendring AC</v>
      </c>
      <c r="S198" s="52" t="str">
        <f>TeamDec[[#This Row],[Gender]]</f>
        <v>M</v>
      </c>
      <c r="T1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8" s="53" t="str">
        <f>TeamDec[[#This Row],[FullName]]</f>
        <v>Deron Morilla</v>
      </c>
      <c r="X198" s="51" t="str">
        <f>TeamDec[[#This Row],[Club]]</f>
        <v>Colchester &amp; Tendring AC</v>
      </c>
      <c r="Y198" s="52" t="str">
        <f>TeamDec[[#This Row],[Gender]]</f>
        <v>M</v>
      </c>
      <c r="Z19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8" s="53" t="str">
        <f>TeamDec[[#This Row],[FullName]]</f>
        <v>Deron Morilla</v>
      </c>
      <c r="AD198" s="51" t="str">
        <f>TeamDec[[#This Row],[Club]]</f>
        <v>Colchester &amp; Tendring AC</v>
      </c>
      <c r="AE198" s="52" t="str">
        <f>TeamDec[[#This Row],[Gender]]</f>
        <v>M</v>
      </c>
      <c r="AF1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8" s="53" t="str">
        <f>TeamDec[[#This Row],[FullName]]</f>
        <v>Deron Morilla</v>
      </c>
      <c r="AJ198" s="51" t="str">
        <f>TeamDec[[#This Row],[Club]]</f>
        <v>Colchester &amp; Tendring AC</v>
      </c>
      <c r="AK198" s="52" t="str">
        <f>TeamDec[[#This Row],[Gender]]</f>
        <v>M</v>
      </c>
      <c r="AL1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8" s="53" t="str">
        <f>TeamDec[[#This Row],[FullName]]</f>
        <v>Deron Morilla</v>
      </c>
      <c r="AP198" s="51" t="str">
        <f>TeamDec[[#This Row],[Club]]</f>
        <v>Colchester &amp; Tendring AC</v>
      </c>
      <c r="AQ198" s="52" t="str">
        <f>TeamDec[[#This Row],[Gender]]</f>
        <v>M</v>
      </c>
      <c r="AR198" s="51" t="str">
        <f>TeamDec[[#This Row],[AG]]</f>
        <v>U15</v>
      </c>
      <c r="AS198" s="35">
        <f t="shared" si="10"/>
        <v>0</v>
      </c>
      <c r="AT198" s="29">
        <f t="shared" si="11"/>
        <v>0</v>
      </c>
    </row>
    <row r="199" spans="1:46" x14ac:dyDescent="0.35">
      <c r="A199" s="5"/>
      <c r="B199" s="6" t="s">
        <v>274</v>
      </c>
      <c r="C199" s="24" t="s">
        <v>364</v>
      </c>
      <c r="D199" s="1" t="str">
        <f t="shared" si="12"/>
        <v>Noah Vivian</v>
      </c>
      <c r="E199" s="1" t="s">
        <v>1</v>
      </c>
      <c r="F199" s="30" t="s">
        <v>16</v>
      </c>
      <c r="G199" s="30">
        <v>9</v>
      </c>
      <c r="H199" s="29" t="str">
        <f t="shared" si="9"/>
        <v>U15</v>
      </c>
      <c r="K199" s="53" t="str">
        <f>TeamDec[[#This Row],[FullName]]</f>
        <v>Noah Vivian</v>
      </c>
      <c r="L199" s="51" t="str">
        <f>TeamDec[[#This Row],[Club]]</f>
        <v>Colchester &amp; Tendring AC</v>
      </c>
      <c r="M199" s="52" t="str">
        <f>TeamDec[[#This Row],[Gender]]</f>
        <v>M</v>
      </c>
      <c r="N19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9" s="53" t="str">
        <f>TeamDec[[#This Row],[FullName]]</f>
        <v>Noah Vivian</v>
      </c>
      <c r="R199" s="51" t="str">
        <f>TeamDec[[#This Row],[Club]]</f>
        <v>Colchester &amp; Tendring AC</v>
      </c>
      <c r="S199" s="52" t="str">
        <f>TeamDec[[#This Row],[Gender]]</f>
        <v>M</v>
      </c>
      <c r="T19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9" s="53" t="str">
        <f>TeamDec[[#This Row],[FullName]]</f>
        <v>Noah Vivian</v>
      </c>
      <c r="X199" s="51" t="str">
        <f>TeamDec[[#This Row],[Club]]</f>
        <v>Colchester &amp; Tendring AC</v>
      </c>
      <c r="Y199" s="52" t="str">
        <f>TeamDec[[#This Row],[Gender]]</f>
        <v>M</v>
      </c>
      <c r="Z199" s="35">
        <f>IF(TeamDec[[#This Row],[Gender]]="M",
    IFERROR(VLOOKUP(TeamDec[[#This Row],[FullName]], tblRace3B[[Name]:[Posn]], 2, FALSE), ""),
    IFERROR(VLOOKUP(TeamDec[[#This Row],[FullName]], tblRace3G[[Name]:[Posn]], 2, FALSE), ""))</f>
        <v>17</v>
      </c>
      <c r="AA199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199" s="53" t="str">
        <f>TeamDec[[#This Row],[FullName]]</f>
        <v>Noah Vivian</v>
      </c>
      <c r="AD199" s="51" t="str">
        <f>TeamDec[[#This Row],[Club]]</f>
        <v>Colchester &amp; Tendring AC</v>
      </c>
      <c r="AE199" s="52" t="str">
        <f>TeamDec[[#This Row],[Gender]]</f>
        <v>M</v>
      </c>
      <c r="AF199" s="35">
        <f>IF(TeamDec[[#This Row],[Gender]]="M",
    IFERROR(VLOOKUP(TeamDec[[#This Row],[FullName]], tblRace4B[[Name]:[Posn]], 2, FALSE), ""),
    IFERROR(VLOOKUP(TeamDec[[#This Row],[FullName]], tblRace4G[[Name]:[Posn]], 2, FALSE), ""))</f>
        <v>15</v>
      </c>
      <c r="AG199" s="29">
        <f>IF(TeamDec[[#This Row],[Gender]]="M",
    IFERROR(VLOOKUP(TeamDec[[#This Row],[FullName]], tblRace4B[[Name]:[Points]], 5, FALSE), ""),
    IFERROR(VLOOKUP(TeamDec[[#This Row],[FullName]], tblRace4G[[Name]:[Points]], 5, FALSE), ""))</f>
        <v>8</v>
      </c>
      <c r="AI199" s="53" t="str">
        <f>TeamDec[[#This Row],[FullName]]</f>
        <v>Noah Vivian</v>
      </c>
      <c r="AJ199" s="51" t="str">
        <f>TeamDec[[#This Row],[Club]]</f>
        <v>Colchester &amp; Tendring AC</v>
      </c>
      <c r="AK199" s="52" t="str">
        <f>TeamDec[[#This Row],[Gender]]</f>
        <v>M</v>
      </c>
      <c r="AL1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9" s="53" t="str">
        <f>TeamDec[[#This Row],[FullName]]</f>
        <v>Noah Vivian</v>
      </c>
      <c r="AP199" s="51" t="str">
        <f>TeamDec[[#This Row],[Club]]</f>
        <v>Colchester &amp; Tendring AC</v>
      </c>
      <c r="AQ199" s="52" t="str">
        <f>TeamDec[[#This Row],[Gender]]</f>
        <v>M</v>
      </c>
      <c r="AR199" s="51" t="str">
        <f>TeamDec[[#This Row],[AG]]</f>
        <v>U15</v>
      </c>
      <c r="AS199" s="35">
        <f t="shared" si="10"/>
        <v>2</v>
      </c>
      <c r="AT199" s="29">
        <f t="shared" si="11"/>
        <v>17</v>
      </c>
    </row>
    <row r="200" spans="1:46" x14ac:dyDescent="0.35">
      <c r="A200" s="5"/>
      <c r="B200" s="6" t="s">
        <v>365</v>
      </c>
      <c r="C200" s="24" t="s">
        <v>336</v>
      </c>
      <c r="D200" s="1" t="str">
        <f t="shared" si="12"/>
        <v>Francis Bisoni</v>
      </c>
      <c r="E200" s="1" t="s">
        <v>1</v>
      </c>
      <c r="F200" s="30" t="s">
        <v>16</v>
      </c>
      <c r="G200" s="30">
        <v>10</v>
      </c>
      <c r="H200" s="29" t="str">
        <f t="shared" si="9"/>
        <v>U15</v>
      </c>
      <c r="K200" s="53" t="str">
        <f>TeamDec[[#This Row],[FullName]]</f>
        <v>Francis Bisoni</v>
      </c>
      <c r="L200" s="51" t="str">
        <f>TeamDec[[#This Row],[Club]]</f>
        <v>Colchester &amp; Tendring AC</v>
      </c>
      <c r="M200" s="52" t="str">
        <f>TeamDec[[#This Row],[Gender]]</f>
        <v>M</v>
      </c>
      <c r="N20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0" s="53" t="str">
        <f>TeamDec[[#This Row],[FullName]]</f>
        <v>Francis Bisoni</v>
      </c>
      <c r="R200" s="51" t="str">
        <f>TeamDec[[#This Row],[Club]]</f>
        <v>Colchester &amp; Tendring AC</v>
      </c>
      <c r="S200" s="52" t="str">
        <f>TeamDec[[#This Row],[Gender]]</f>
        <v>M</v>
      </c>
      <c r="T20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0" s="53" t="str">
        <f>TeamDec[[#This Row],[FullName]]</f>
        <v>Francis Bisoni</v>
      </c>
      <c r="X200" s="51" t="str">
        <f>TeamDec[[#This Row],[Club]]</f>
        <v>Colchester &amp; Tendring AC</v>
      </c>
      <c r="Y200" s="52" t="str">
        <f>TeamDec[[#This Row],[Gender]]</f>
        <v>M</v>
      </c>
      <c r="Z20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0" s="53" t="str">
        <f>TeamDec[[#This Row],[FullName]]</f>
        <v>Francis Bisoni</v>
      </c>
      <c r="AD200" s="51" t="str">
        <f>TeamDec[[#This Row],[Club]]</f>
        <v>Colchester &amp; Tendring AC</v>
      </c>
      <c r="AE200" s="52" t="str">
        <f>TeamDec[[#This Row],[Gender]]</f>
        <v>M</v>
      </c>
      <c r="AF200" s="35">
        <f>IF(TeamDec[[#This Row],[Gender]]="M",
    IFERROR(VLOOKUP(TeamDec[[#This Row],[FullName]], tblRace4B[[Name]:[Posn]], 2, FALSE), ""),
    IFERROR(VLOOKUP(TeamDec[[#This Row],[FullName]], tblRace4G[[Name]:[Posn]], 2, FALSE), ""))</f>
        <v>17</v>
      </c>
      <c r="AG200" s="29">
        <f>IF(TeamDec[[#This Row],[Gender]]="M",
    IFERROR(VLOOKUP(TeamDec[[#This Row],[FullName]], tblRace4B[[Name]:[Points]], 5, FALSE), ""),
    IFERROR(VLOOKUP(TeamDec[[#This Row],[FullName]], tblRace4G[[Name]:[Points]], 5, FALSE), ""))</f>
        <v>9</v>
      </c>
      <c r="AI200" s="53" t="str">
        <f>TeamDec[[#This Row],[FullName]]</f>
        <v>Francis Bisoni</v>
      </c>
      <c r="AJ200" s="51" t="str">
        <f>TeamDec[[#This Row],[Club]]</f>
        <v>Colchester &amp; Tendring AC</v>
      </c>
      <c r="AK200" s="52" t="str">
        <f>TeamDec[[#This Row],[Gender]]</f>
        <v>M</v>
      </c>
      <c r="AL2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0" s="53" t="str">
        <f>TeamDec[[#This Row],[FullName]]</f>
        <v>Francis Bisoni</v>
      </c>
      <c r="AP200" s="51" t="str">
        <f>TeamDec[[#This Row],[Club]]</f>
        <v>Colchester &amp; Tendring AC</v>
      </c>
      <c r="AQ200" s="52" t="str">
        <f>TeamDec[[#This Row],[Gender]]</f>
        <v>M</v>
      </c>
      <c r="AR200" s="51" t="str">
        <f>TeamDec[[#This Row],[AG]]</f>
        <v>U15</v>
      </c>
      <c r="AS200" s="35">
        <f t="shared" si="10"/>
        <v>1</v>
      </c>
      <c r="AT200" s="29">
        <f t="shared" si="11"/>
        <v>9</v>
      </c>
    </row>
    <row r="201" spans="1:46" x14ac:dyDescent="0.35">
      <c r="A201" s="5"/>
      <c r="B201" s="6" t="s">
        <v>366</v>
      </c>
      <c r="C201" s="24" t="s">
        <v>367</v>
      </c>
      <c r="D201" s="1" t="str">
        <f t="shared" si="12"/>
        <v>Hayden Fox</v>
      </c>
      <c r="E201" s="1" t="s">
        <v>1</v>
      </c>
      <c r="F201" s="30" t="s">
        <v>16</v>
      </c>
      <c r="G201" s="30">
        <v>10</v>
      </c>
      <c r="H201" s="29" t="str">
        <f t="shared" ref="H201:H264" si="13">IF(AND(G201&lt;=6,G201&gt;=3),"U11",IF(AND(G201&lt;=8,G201&gt;6),"U13",IF(AND(G201&lt;=10,G201&gt;8),"U15",IF(AND(G201&lt;=12,G201&gt;10),"U17","NULL"))))</f>
        <v>U15</v>
      </c>
      <c r="K201" s="53" t="str">
        <f>TeamDec[[#This Row],[FullName]]</f>
        <v>Hayden Fox</v>
      </c>
      <c r="L201" s="51" t="str">
        <f>TeamDec[[#This Row],[Club]]</f>
        <v>Colchester &amp; Tendring AC</v>
      </c>
      <c r="M201" s="52" t="str">
        <f>TeamDec[[#This Row],[Gender]]</f>
        <v>M</v>
      </c>
      <c r="N20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1" s="53" t="str">
        <f>TeamDec[[#This Row],[FullName]]</f>
        <v>Hayden Fox</v>
      </c>
      <c r="R201" s="51" t="str">
        <f>TeamDec[[#This Row],[Club]]</f>
        <v>Colchester &amp; Tendring AC</v>
      </c>
      <c r="S201" s="52" t="str">
        <f>TeamDec[[#This Row],[Gender]]</f>
        <v>M</v>
      </c>
      <c r="T2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1" s="53" t="str">
        <f>TeamDec[[#This Row],[FullName]]</f>
        <v>Hayden Fox</v>
      </c>
      <c r="X201" s="51" t="str">
        <f>TeamDec[[#This Row],[Club]]</f>
        <v>Colchester &amp; Tendring AC</v>
      </c>
      <c r="Y201" s="52" t="str">
        <f>TeamDec[[#This Row],[Gender]]</f>
        <v>M</v>
      </c>
      <c r="Z201" s="35">
        <f>IF(TeamDec[[#This Row],[Gender]]="M",
    IFERROR(VLOOKUP(TeamDec[[#This Row],[FullName]], tblRace3B[[Name]:[Posn]], 2, FALSE), ""),
    IFERROR(VLOOKUP(TeamDec[[#This Row],[FullName]], tblRace3G[[Name]:[Posn]], 2, FALSE), ""))</f>
        <v>13</v>
      </c>
      <c r="AA201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201" s="53" t="str">
        <f>TeamDec[[#This Row],[FullName]]</f>
        <v>Hayden Fox</v>
      </c>
      <c r="AD201" s="51" t="str">
        <f>TeamDec[[#This Row],[Club]]</f>
        <v>Colchester &amp; Tendring AC</v>
      </c>
      <c r="AE201" s="52" t="str">
        <f>TeamDec[[#This Row],[Gender]]</f>
        <v>M</v>
      </c>
      <c r="AF2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1" s="53" t="str">
        <f>TeamDec[[#This Row],[FullName]]</f>
        <v>Hayden Fox</v>
      </c>
      <c r="AJ201" s="51" t="str">
        <f>TeamDec[[#This Row],[Club]]</f>
        <v>Colchester &amp; Tendring AC</v>
      </c>
      <c r="AK201" s="52" t="str">
        <f>TeamDec[[#This Row],[Gender]]</f>
        <v>M</v>
      </c>
      <c r="AL2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1" s="53" t="str">
        <f>TeamDec[[#This Row],[FullName]]</f>
        <v>Hayden Fox</v>
      </c>
      <c r="AP201" s="51" t="str">
        <f>TeamDec[[#This Row],[Club]]</f>
        <v>Colchester &amp; Tendring AC</v>
      </c>
      <c r="AQ201" s="52" t="str">
        <f>TeamDec[[#This Row],[Gender]]</f>
        <v>M</v>
      </c>
      <c r="AR201" s="51" t="str">
        <f>TeamDec[[#This Row],[AG]]</f>
        <v>U15</v>
      </c>
      <c r="AS201" s="35">
        <f t="shared" ref="AS201:AS264" si="14">COUNT(N201:N201,T201:T201,Z201:Z201,AF201:AF201,AL201:AL201)</f>
        <v>1</v>
      </c>
      <c r="AT201" s="29">
        <f t="shared" ref="AT201:AT264" si="15">SUM(O201,U201,AA201,AG201,AM201)</f>
        <v>7</v>
      </c>
    </row>
    <row r="202" spans="1:46" x14ac:dyDescent="0.35">
      <c r="A202" s="5"/>
      <c r="B202" s="6" t="s">
        <v>368</v>
      </c>
      <c r="C202" s="24" t="s">
        <v>369</v>
      </c>
      <c r="D202" s="1" t="str">
        <f t="shared" si="12"/>
        <v>Harrison Miller</v>
      </c>
      <c r="E202" s="1" t="s">
        <v>1</v>
      </c>
      <c r="F202" s="30" t="s">
        <v>16</v>
      </c>
      <c r="G202" s="30">
        <v>10</v>
      </c>
      <c r="H202" s="29" t="str">
        <f t="shared" si="13"/>
        <v>U15</v>
      </c>
      <c r="K202" s="53" t="str">
        <f>TeamDec[[#This Row],[FullName]]</f>
        <v>Harrison Miller</v>
      </c>
      <c r="L202" s="51" t="str">
        <f>TeamDec[[#This Row],[Club]]</f>
        <v>Colchester &amp; Tendring AC</v>
      </c>
      <c r="M202" s="52" t="str">
        <f>TeamDec[[#This Row],[Gender]]</f>
        <v>M</v>
      </c>
      <c r="N202" s="35">
        <f>IF(TeamDec[[#This Row],[Gender]]="M",
    IFERROR(VLOOKUP(TeamDec[[#This Row],[FullName]], tblRace1B[[Name]:[Posn]], 2, FALSE), ""),
    IFERROR(VLOOKUP(TeamDec[[#This Row],[FullName]], tblRace1G[[Name]:[Posn]], 2, FALSE), ""))</f>
        <v>37</v>
      </c>
      <c r="O202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202" s="53" t="str">
        <f>TeamDec[[#This Row],[FullName]]</f>
        <v>Harrison Miller</v>
      </c>
      <c r="R202" s="51" t="str">
        <f>TeamDec[[#This Row],[Club]]</f>
        <v>Colchester &amp; Tendring AC</v>
      </c>
      <c r="S202" s="52" t="str">
        <f>TeamDec[[#This Row],[Gender]]</f>
        <v>M</v>
      </c>
      <c r="T202" s="35">
        <f>IF(TeamDec[[#This Row],[Gender]]="M",
    IFERROR(VLOOKUP(TeamDec[[#This Row],[FullName]], tblRace2B[[Name]:[Posn]], 2, FALSE), ""),
    IFERROR(VLOOKUP(TeamDec[[#This Row],[FullName]], tblRace2G[[Name]:[Posn]], 2, FALSE), ""))</f>
        <v>41</v>
      </c>
      <c r="U202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202" s="53" t="str">
        <f>TeamDec[[#This Row],[FullName]]</f>
        <v>Harrison Miller</v>
      </c>
      <c r="X202" s="51" t="str">
        <f>TeamDec[[#This Row],[Club]]</f>
        <v>Colchester &amp; Tendring AC</v>
      </c>
      <c r="Y202" s="52" t="str">
        <f>TeamDec[[#This Row],[Gender]]</f>
        <v>M</v>
      </c>
      <c r="Z202" s="35">
        <f>IF(TeamDec[[#This Row],[Gender]]="M",
    IFERROR(VLOOKUP(TeamDec[[#This Row],[FullName]], tblRace3B[[Name]:[Posn]], 2, FALSE), ""),
    IFERROR(VLOOKUP(TeamDec[[#This Row],[FullName]], tblRace3G[[Name]:[Posn]], 2, FALSE), ""))</f>
        <v>46</v>
      </c>
      <c r="AA202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202" s="53" t="str">
        <f>TeamDec[[#This Row],[FullName]]</f>
        <v>Harrison Miller</v>
      </c>
      <c r="AD202" s="51" t="str">
        <f>TeamDec[[#This Row],[Club]]</f>
        <v>Colchester &amp; Tendring AC</v>
      </c>
      <c r="AE202" s="52" t="str">
        <f>TeamDec[[#This Row],[Gender]]</f>
        <v>M</v>
      </c>
      <c r="AF202" s="35">
        <f>IF(TeamDec[[#This Row],[Gender]]="M",
    IFERROR(VLOOKUP(TeamDec[[#This Row],[FullName]], tblRace4B[[Name]:[Posn]], 2, FALSE), ""),
    IFERROR(VLOOKUP(TeamDec[[#This Row],[FullName]], tblRace4G[[Name]:[Posn]], 2, FALSE), ""))</f>
        <v>39</v>
      </c>
      <c r="AG202" s="29">
        <f>IF(TeamDec[[#This Row],[Gender]]="M",
    IFERROR(VLOOKUP(TeamDec[[#This Row],[FullName]], tblRace4B[[Name]:[Points]], 5, FALSE), ""),
    IFERROR(VLOOKUP(TeamDec[[#This Row],[FullName]], tblRace4G[[Name]:[Points]], 5, FALSE), ""))</f>
        <v>11</v>
      </c>
      <c r="AI202" s="53" t="str">
        <f>TeamDec[[#This Row],[FullName]]</f>
        <v>Harrison Miller</v>
      </c>
      <c r="AJ202" s="51" t="str">
        <f>TeamDec[[#This Row],[Club]]</f>
        <v>Colchester &amp; Tendring AC</v>
      </c>
      <c r="AK202" s="52" t="str">
        <f>TeamDec[[#This Row],[Gender]]</f>
        <v>M</v>
      </c>
      <c r="AL2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2" s="53" t="str">
        <f>TeamDec[[#This Row],[FullName]]</f>
        <v>Harrison Miller</v>
      </c>
      <c r="AP202" s="51" t="str">
        <f>TeamDec[[#This Row],[Club]]</f>
        <v>Colchester &amp; Tendring AC</v>
      </c>
      <c r="AQ202" s="52" t="str">
        <f>TeamDec[[#This Row],[Gender]]</f>
        <v>M</v>
      </c>
      <c r="AR202" s="51" t="str">
        <f>TeamDec[[#This Row],[AG]]</f>
        <v>U15</v>
      </c>
      <c r="AS202" s="35">
        <f t="shared" si="14"/>
        <v>4</v>
      </c>
      <c r="AT202" s="29">
        <f t="shared" si="15"/>
        <v>48</v>
      </c>
    </row>
    <row r="203" spans="1:46" x14ac:dyDescent="0.35">
      <c r="A203" s="5"/>
      <c r="B203" s="6" t="s">
        <v>176</v>
      </c>
      <c r="C203" s="24" t="s">
        <v>370</v>
      </c>
      <c r="D203" s="1" t="str">
        <f t="shared" si="12"/>
        <v>Finn Rocks</v>
      </c>
      <c r="E203" s="1" t="s">
        <v>1</v>
      </c>
      <c r="F203" s="30" t="s">
        <v>16</v>
      </c>
      <c r="G203" s="30">
        <v>10</v>
      </c>
      <c r="H203" s="29" t="str">
        <f t="shared" si="13"/>
        <v>U15</v>
      </c>
      <c r="K203" s="53" t="str">
        <f>TeamDec[[#This Row],[FullName]]</f>
        <v>Finn Rocks</v>
      </c>
      <c r="L203" s="51" t="str">
        <f>TeamDec[[#This Row],[Club]]</f>
        <v>Colchester &amp; Tendring AC</v>
      </c>
      <c r="M203" s="52" t="str">
        <f>TeamDec[[#This Row],[Gender]]</f>
        <v>M</v>
      </c>
      <c r="N20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3" s="53" t="str">
        <f>TeamDec[[#This Row],[FullName]]</f>
        <v>Finn Rocks</v>
      </c>
      <c r="R203" s="51" t="str">
        <f>TeamDec[[#This Row],[Club]]</f>
        <v>Colchester &amp; Tendring AC</v>
      </c>
      <c r="S203" s="52" t="str">
        <f>TeamDec[[#This Row],[Gender]]</f>
        <v>M</v>
      </c>
      <c r="T2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3" s="53" t="str">
        <f>TeamDec[[#This Row],[FullName]]</f>
        <v>Finn Rocks</v>
      </c>
      <c r="X203" s="51" t="str">
        <f>TeamDec[[#This Row],[Club]]</f>
        <v>Colchester &amp; Tendring AC</v>
      </c>
      <c r="Y203" s="52" t="str">
        <f>TeamDec[[#This Row],[Gender]]</f>
        <v>M</v>
      </c>
      <c r="Z20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3" s="53" t="str">
        <f>TeamDec[[#This Row],[FullName]]</f>
        <v>Finn Rocks</v>
      </c>
      <c r="AD203" s="51" t="str">
        <f>TeamDec[[#This Row],[Club]]</f>
        <v>Colchester &amp; Tendring AC</v>
      </c>
      <c r="AE203" s="52" t="str">
        <f>TeamDec[[#This Row],[Gender]]</f>
        <v>M</v>
      </c>
      <c r="AF20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3" s="53" t="str">
        <f>TeamDec[[#This Row],[FullName]]</f>
        <v>Finn Rocks</v>
      </c>
      <c r="AJ203" s="51" t="str">
        <f>TeamDec[[#This Row],[Club]]</f>
        <v>Colchester &amp; Tendring AC</v>
      </c>
      <c r="AK203" s="52" t="str">
        <f>TeamDec[[#This Row],[Gender]]</f>
        <v>M</v>
      </c>
      <c r="AL2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3" s="53" t="str">
        <f>TeamDec[[#This Row],[FullName]]</f>
        <v>Finn Rocks</v>
      </c>
      <c r="AP203" s="51" t="str">
        <f>TeamDec[[#This Row],[Club]]</f>
        <v>Colchester &amp; Tendring AC</v>
      </c>
      <c r="AQ203" s="52" t="str">
        <f>TeamDec[[#This Row],[Gender]]</f>
        <v>M</v>
      </c>
      <c r="AR203" s="51" t="str">
        <f>TeamDec[[#This Row],[AG]]</f>
        <v>U15</v>
      </c>
      <c r="AS203" s="35">
        <f t="shared" si="14"/>
        <v>0</v>
      </c>
      <c r="AT203" s="29">
        <f t="shared" si="15"/>
        <v>0</v>
      </c>
    </row>
    <row r="204" spans="1:46" x14ac:dyDescent="0.35">
      <c r="A204" s="5"/>
      <c r="B204" s="6" t="s">
        <v>371</v>
      </c>
      <c r="C204" s="24" t="s">
        <v>372</v>
      </c>
      <c r="D204" s="1" t="str">
        <f t="shared" si="12"/>
        <v>Silas Roper</v>
      </c>
      <c r="E204" s="1" t="s">
        <v>1</v>
      </c>
      <c r="F204" s="30" t="s">
        <v>16</v>
      </c>
      <c r="G204" s="30">
        <v>10</v>
      </c>
      <c r="H204" s="29" t="str">
        <f t="shared" si="13"/>
        <v>U15</v>
      </c>
      <c r="K204" s="53" t="str">
        <f>TeamDec[[#This Row],[FullName]]</f>
        <v>Silas Roper</v>
      </c>
      <c r="L204" s="51" t="str">
        <f>TeamDec[[#This Row],[Club]]</f>
        <v>Colchester &amp; Tendring AC</v>
      </c>
      <c r="M204" s="52" t="str">
        <f>TeamDec[[#This Row],[Gender]]</f>
        <v>M</v>
      </c>
      <c r="N20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4" s="53" t="str">
        <f>TeamDec[[#This Row],[FullName]]</f>
        <v>Silas Roper</v>
      </c>
      <c r="R204" s="51" t="str">
        <f>TeamDec[[#This Row],[Club]]</f>
        <v>Colchester &amp; Tendring AC</v>
      </c>
      <c r="S204" s="52" t="str">
        <f>TeamDec[[#This Row],[Gender]]</f>
        <v>M</v>
      </c>
      <c r="T20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4" s="53" t="str">
        <f>TeamDec[[#This Row],[FullName]]</f>
        <v>Silas Roper</v>
      </c>
      <c r="X204" s="51" t="str">
        <f>TeamDec[[#This Row],[Club]]</f>
        <v>Colchester &amp; Tendring AC</v>
      </c>
      <c r="Y204" s="52" t="str">
        <f>TeamDec[[#This Row],[Gender]]</f>
        <v>M</v>
      </c>
      <c r="Z2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4" s="53" t="str">
        <f>TeamDec[[#This Row],[FullName]]</f>
        <v>Silas Roper</v>
      </c>
      <c r="AD204" s="51" t="str">
        <f>TeamDec[[#This Row],[Club]]</f>
        <v>Colchester &amp; Tendring AC</v>
      </c>
      <c r="AE204" s="52" t="str">
        <f>TeamDec[[#This Row],[Gender]]</f>
        <v>M</v>
      </c>
      <c r="AF2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4" s="53" t="str">
        <f>TeamDec[[#This Row],[FullName]]</f>
        <v>Silas Roper</v>
      </c>
      <c r="AJ204" s="51" t="str">
        <f>TeamDec[[#This Row],[Club]]</f>
        <v>Colchester &amp; Tendring AC</v>
      </c>
      <c r="AK204" s="52" t="str">
        <f>TeamDec[[#This Row],[Gender]]</f>
        <v>M</v>
      </c>
      <c r="AL2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4" s="53" t="str">
        <f>TeamDec[[#This Row],[FullName]]</f>
        <v>Silas Roper</v>
      </c>
      <c r="AP204" s="51" t="str">
        <f>TeamDec[[#This Row],[Club]]</f>
        <v>Colchester &amp; Tendring AC</v>
      </c>
      <c r="AQ204" s="52" t="str">
        <f>TeamDec[[#This Row],[Gender]]</f>
        <v>M</v>
      </c>
      <c r="AR204" s="51" t="str">
        <f>TeamDec[[#This Row],[AG]]</f>
        <v>U15</v>
      </c>
      <c r="AS204" s="35">
        <f t="shared" si="14"/>
        <v>0</v>
      </c>
      <c r="AT204" s="29">
        <f t="shared" si="15"/>
        <v>0</v>
      </c>
    </row>
    <row r="205" spans="1:46" x14ac:dyDescent="0.35">
      <c r="A205" s="5"/>
      <c r="B205" s="6" t="s">
        <v>373</v>
      </c>
      <c r="C205" s="24" t="s">
        <v>374</v>
      </c>
      <c r="D205" s="1" t="str">
        <f t="shared" si="12"/>
        <v>Lewis White</v>
      </c>
      <c r="E205" s="1" t="s">
        <v>1</v>
      </c>
      <c r="F205" s="30" t="s">
        <v>16</v>
      </c>
      <c r="G205" s="30">
        <v>10</v>
      </c>
      <c r="H205" s="29" t="str">
        <f t="shared" si="13"/>
        <v>U15</v>
      </c>
      <c r="K205" s="53" t="str">
        <f>TeamDec[[#This Row],[FullName]]</f>
        <v>Lewis White</v>
      </c>
      <c r="L205" s="51" t="str">
        <f>TeamDec[[#This Row],[Club]]</f>
        <v>Colchester &amp; Tendring AC</v>
      </c>
      <c r="M205" s="52" t="str">
        <f>TeamDec[[#This Row],[Gender]]</f>
        <v>M</v>
      </c>
      <c r="N20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5" s="53" t="str">
        <f>TeamDec[[#This Row],[FullName]]</f>
        <v>Lewis White</v>
      </c>
      <c r="R205" s="51" t="str">
        <f>TeamDec[[#This Row],[Club]]</f>
        <v>Colchester &amp; Tendring AC</v>
      </c>
      <c r="S205" s="52" t="str">
        <f>TeamDec[[#This Row],[Gender]]</f>
        <v>M</v>
      </c>
      <c r="T2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5" s="53" t="str">
        <f>TeamDec[[#This Row],[FullName]]</f>
        <v>Lewis White</v>
      </c>
      <c r="X205" s="51" t="str">
        <f>TeamDec[[#This Row],[Club]]</f>
        <v>Colchester &amp; Tendring AC</v>
      </c>
      <c r="Y205" s="52" t="str">
        <f>TeamDec[[#This Row],[Gender]]</f>
        <v>M</v>
      </c>
      <c r="Z20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5" s="53" t="str">
        <f>TeamDec[[#This Row],[FullName]]</f>
        <v>Lewis White</v>
      </c>
      <c r="AD205" s="51" t="str">
        <f>TeamDec[[#This Row],[Club]]</f>
        <v>Colchester &amp; Tendring AC</v>
      </c>
      <c r="AE205" s="52" t="str">
        <f>TeamDec[[#This Row],[Gender]]</f>
        <v>M</v>
      </c>
      <c r="AF2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5" s="53" t="str">
        <f>TeamDec[[#This Row],[FullName]]</f>
        <v>Lewis White</v>
      </c>
      <c r="AJ205" s="51" t="str">
        <f>TeamDec[[#This Row],[Club]]</f>
        <v>Colchester &amp; Tendring AC</v>
      </c>
      <c r="AK205" s="52" t="str">
        <f>TeamDec[[#This Row],[Gender]]</f>
        <v>M</v>
      </c>
      <c r="AL2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5" s="53" t="str">
        <f>TeamDec[[#This Row],[FullName]]</f>
        <v>Lewis White</v>
      </c>
      <c r="AP205" s="51" t="str">
        <f>TeamDec[[#This Row],[Club]]</f>
        <v>Colchester &amp; Tendring AC</v>
      </c>
      <c r="AQ205" s="52" t="str">
        <f>TeamDec[[#This Row],[Gender]]</f>
        <v>M</v>
      </c>
      <c r="AR205" s="51" t="str">
        <f>TeamDec[[#This Row],[AG]]</f>
        <v>U15</v>
      </c>
      <c r="AS205" s="35">
        <f t="shared" si="14"/>
        <v>0</v>
      </c>
      <c r="AT205" s="29">
        <f t="shared" si="15"/>
        <v>0</v>
      </c>
    </row>
    <row r="206" spans="1:46" x14ac:dyDescent="0.35">
      <c r="A206" s="5"/>
      <c r="B206" s="6" t="s">
        <v>375</v>
      </c>
      <c r="C206" s="24" t="s">
        <v>376</v>
      </c>
      <c r="D206" s="1" t="str">
        <f t="shared" si="12"/>
        <v>Eli Wigginton</v>
      </c>
      <c r="E206" s="1" t="s">
        <v>1</v>
      </c>
      <c r="F206" s="30" t="s">
        <v>16</v>
      </c>
      <c r="G206" s="30">
        <v>10</v>
      </c>
      <c r="H206" s="29" t="str">
        <f t="shared" si="13"/>
        <v>U15</v>
      </c>
      <c r="K206" s="53" t="str">
        <f>TeamDec[[#This Row],[FullName]]</f>
        <v>Eli Wigginton</v>
      </c>
      <c r="L206" s="51" t="str">
        <f>TeamDec[[#This Row],[Club]]</f>
        <v>Colchester &amp; Tendring AC</v>
      </c>
      <c r="M206" s="52" t="str">
        <f>TeamDec[[#This Row],[Gender]]</f>
        <v>M</v>
      </c>
      <c r="N20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6" s="53" t="str">
        <f>TeamDec[[#This Row],[FullName]]</f>
        <v>Eli Wigginton</v>
      </c>
      <c r="R206" s="51" t="str">
        <f>TeamDec[[#This Row],[Club]]</f>
        <v>Colchester &amp; Tendring AC</v>
      </c>
      <c r="S206" s="52" t="str">
        <f>TeamDec[[#This Row],[Gender]]</f>
        <v>M</v>
      </c>
      <c r="T20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6" s="53" t="str">
        <f>TeamDec[[#This Row],[FullName]]</f>
        <v>Eli Wigginton</v>
      </c>
      <c r="X206" s="51" t="str">
        <f>TeamDec[[#This Row],[Club]]</f>
        <v>Colchester &amp; Tendring AC</v>
      </c>
      <c r="Y206" s="52" t="str">
        <f>TeamDec[[#This Row],[Gender]]</f>
        <v>M</v>
      </c>
      <c r="Z20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6" s="53" t="str">
        <f>TeamDec[[#This Row],[FullName]]</f>
        <v>Eli Wigginton</v>
      </c>
      <c r="AD206" s="51" t="str">
        <f>TeamDec[[#This Row],[Club]]</f>
        <v>Colchester &amp; Tendring AC</v>
      </c>
      <c r="AE206" s="52" t="str">
        <f>TeamDec[[#This Row],[Gender]]</f>
        <v>M</v>
      </c>
      <c r="AF20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6" s="53" t="str">
        <f>TeamDec[[#This Row],[FullName]]</f>
        <v>Eli Wigginton</v>
      </c>
      <c r="AJ206" s="51" t="str">
        <f>TeamDec[[#This Row],[Club]]</f>
        <v>Colchester &amp; Tendring AC</v>
      </c>
      <c r="AK206" s="52" t="str">
        <f>TeamDec[[#This Row],[Gender]]</f>
        <v>M</v>
      </c>
      <c r="AL2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6" s="53" t="str">
        <f>TeamDec[[#This Row],[FullName]]</f>
        <v>Eli Wigginton</v>
      </c>
      <c r="AP206" s="51" t="str">
        <f>TeamDec[[#This Row],[Club]]</f>
        <v>Colchester &amp; Tendring AC</v>
      </c>
      <c r="AQ206" s="52" t="str">
        <f>TeamDec[[#This Row],[Gender]]</f>
        <v>M</v>
      </c>
      <c r="AR206" s="51" t="str">
        <f>TeamDec[[#This Row],[AG]]</f>
        <v>U15</v>
      </c>
      <c r="AS206" s="35">
        <f t="shared" si="14"/>
        <v>0</v>
      </c>
      <c r="AT206" s="29">
        <f t="shared" si="15"/>
        <v>0</v>
      </c>
    </row>
    <row r="207" spans="1:46" x14ac:dyDescent="0.35">
      <c r="A207" s="5"/>
      <c r="B207" s="6" t="s">
        <v>267</v>
      </c>
      <c r="C207" s="24" t="s">
        <v>998</v>
      </c>
      <c r="D207" s="1" t="str">
        <f t="shared" si="12"/>
        <v>Alex Derrick</v>
      </c>
      <c r="E207" s="1" t="s">
        <v>1</v>
      </c>
      <c r="F207" s="30" t="s">
        <v>16</v>
      </c>
      <c r="G207" s="30">
        <v>10</v>
      </c>
      <c r="H207" s="29" t="str">
        <f t="shared" si="13"/>
        <v>U15</v>
      </c>
      <c r="K207" s="53" t="str">
        <f>TeamDec[[#This Row],[FullName]]</f>
        <v>Alex Derrick</v>
      </c>
      <c r="L207" s="51" t="str">
        <f>TeamDec[[#This Row],[Club]]</f>
        <v>Colchester &amp; Tendring AC</v>
      </c>
      <c r="M207" s="52" t="str">
        <f>TeamDec[[#This Row],[Gender]]</f>
        <v>M</v>
      </c>
      <c r="N20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7" s="53" t="str">
        <f>TeamDec[[#This Row],[FullName]]</f>
        <v>Alex Derrick</v>
      </c>
      <c r="R207" s="51" t="str">
        <f>TeamDec[[#This Row],[Club]]</f>
        <v>Colchester &amp; Tendring AC</v>
      </c>
      <c r="S207" s="52" t="str">
        <f>TeamDec[[#This Row],[Gender]]</f>
        <v>M</v>
      </c>
      <c r="T207" s="35">
        <f>IF(TeamDec[[#This Row],[Gender]]="M",
    IFERROR(VLOOKUP(TeamDec[[#This Row],[FullName]], tblRace2B[[Name]:[Posn]], 2, FALSE), ""),
    IFERROR(VLOOKUP(TeamDec[[#This Row],[FullName]], tblRace2G[[Name]:[Posn]], 2, FALSE), ""))</f>
        <v>10</v>
      </c>
      <c r="U207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207" s="53" t="str">
        <f>TeamDec[[#This Row],[FullName]]</f>
        <v>Alex Derrick</v>
      </c>
      <c r="X207" s="51" t="str">
        <f>TeamDec[[#This Row],[Club]]</f>
        <v>Colchester &amp; Tendring AC</v>
      </c>
      <c r="Y207" s="52" t="str">
        <f>TeamDec[[#This Row],[Gender]]</f>
        <v>M</v>
      </c>
      <c r="Z207" s="35">
        <f>IF(TeamDec[[#This Row],[Gender]]="M",
    IFERROR(VLOOKUP(TeamDec[[#This Row],[FullName]], tblRace3B[[Name]:[Posn]], 2, FALSE), ""),
    IFERROR(VLOOKUP(TeamDec[[#This Row],[FullName]], tblRace3G[[Name]:[Posn]], 2, FALSE), ""))</f>
        <v>2</v>
      </c>
      <c r="AA207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207" s="53" t="str">
        <f>TeamDec[[#This Row],[FullName]]</f>
        <v>Alex Derrick</v>
      </c>
      <c r="AD207" s="51" t="str">
        <f>TeamDec[[#This Row],[Club]]</f>
        <v>Colchester &amp; Tendring AC</v>
      </c>
      <c r="AE207" s="52" t="str">
        <f>TeamDec[[#This Row],[Gender]]</f>
        <v>M</v>
      </c>
      <c r="AF207" s="35">
        <f>IF(TeamDec[[#This Row],[Gender]]="M",
    IFERROR(VLOOKUP(TeamDec[[#This Row],[FullName]], tblRace4B[[Name]:[Posn]], 2, FALSE), ""),
    IFERROR(VLOOKUP(TeamDec[[#This Row],[FullName]], tblRace4G[[Name]:[Posn]], 2, FALSE), ""))</f>
        <v>2</v>
      </c>
      <c r="AG207" s="29">
        <f>IF(TeamDec[[#This Row],[Gender]]="M",
    IFERROR(VLOOKUP(TeamDec[[#This Row],[FullName]], tblRace4B[[Name]:[Points]], 5, FALSE), ""),
    IFERROR(VLOOKUP(TeamDec[[#This Row],[FullName]], tblRace4G[[Name]:[Points]], 5, FALSE), ""))</f>
        <v>1</v>
      </c>
      <c r="AI207" s="53" t="str">
        <f>TeamDec[[#This Row],[FullName]]</f>
        <v>Alex Derrick</v>
      </c>
      <c r="AJ207" s="51" t="str">
        <f>TeamDec[[#This Row],[Club]]</f>
        <v>Colchester &amp; Tendring AC</v>
      </c>
      <c r="AK207" s="52" t="str">
        <f>TeamDec[[#This Row],[Gender]]</f>
        <v>M</v>
      </c>
      <c r="AL2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7" s="53" t="str">
        <f>TeamDec[[#This Row],[FullName]]</f>
        <v>Alex Derrick</v>
      </c>
      <c r="AP207" s="51" t="str">
        <f>TeamDec[[#This Row],[Club]]</f>
        <v>Colchester &amp; Tendring AC</v>
      </c>
      <c r="AQ207" s="52" t="str">
        <f>TeamDec[[#This Row],[Gender]]</f>
        <v>M</v>
      </c>
      <c r="AR207" s="51" t="str">
        <f>TeamDec[[#This Row],[AG]]</f>
        <v>U15</v>
      </c>
      <c r="AS207" s="35">
        <f t="shared" si="14"/>
        <v>3</v>
      </c>
      <c r="AT207" s="29">
        <f t="shared" si="15"/>
        <v>8</v>
      </c>
    </row>
    <row r="208" spans="1:46" x14ac:dyDescent="0.35">
      <c r="A208" s="5"/>
      <c r="B208" s="6" t="s">
        <v>377</v>
      </c>
      <c r="C208" s="24" t="s">
        <v>378</v>
      </c>
      <c r="D208" s="1" t="str">
        <f t="shared" si="12"/>
        <v>Declan Capp</v>
      </c>
      <c r="E208" s="1" t="s">
        <v>1</v>
      </c>
      <c r="F208" s="30" t="s">
        <v>16</v>
      </c>
      <c r="G208" s="30">
        <v>11</v>
      </c>
      <c r="H208" s="29" t="str">
        <f t="shared" si="13"/>
        <v>U17</v>
      </c>
      <c r="K208" s="53" t="str">
        <f>TeamDec[[#This Row],[FullName]]</f>
        <v>Declan Capp</v>
      </c>
      <c r="L208" s="51" t="str">
        <f>TeamDec[[#This Row],[Club]]</f>
        <v>Colchester &amp; Tendring AC</v>
      </c>
      <c r="M208" s="52" t="str">
        <f>TeamDec[[#This Row],[Gender]]</f>
        <v>M</v>
      </c>
      <c r="N20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8" s="53" t="str">
        <f>TeamDec[[#This Row],[FullName]]</f>
        <v>Declan Capp</v>
      </c>
      <c r="R208" s="51" t="str">
        <f>TeamDec[[#This Row],[Club]]</f>
        <v>Colchester &amp; Tendring AC</v>
      </c>
      <c r="S208" s="52" t="str">
        <f>TeamDec[[#This Row],[Gender]]</f>
        <v>M</v>
      </c>
      <c r="T20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8" s="53" t="str">
        <f>TeamDec[[#This Row],[FullName]]</f>
        <v>Declan Capp</v>
      </c>
      <c r="X208" s="51" t="str">
        <f>TeamDec[[#This Row],[Club]]</f>
        <v>Colchester &amp; Tendring AC</v>
      </c>
      <c r="Y208" s="52" t="str">
        <f>TeamDec[[#This Row],[Gender]]</f>
        <v>M</v>
      </c>
      <c r="Z2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8" s="53" t="str">
        <f>TeamDec[[#This Row],[FullName]]</f>
        <v>Declan Capp</v>
      </c>
      <c r="AD208" s="51" t="str">
        <f>TeamDec[[#This Row],[Club]]</f>
        <v>Colchester &amp; Tendring AC</v>
      </c>
      <c r="AE208" s="52" t="str">
        <f>TeamDec[[#This Row],[Gender]]</f>
        <v>M</v>
      </c>
      <c r="AF2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8" s="53" t="str">
        <f>TeamDec[[#This Row],[FullName]]</f>
        <v>Declan Capp</v>
      </c>
      <c r="AJ208" s="51" t="str">
        <f>TeamDec[[#This Row],[Club]]</f>
        <v>Colchester &amp; Tendring AC</v>
      </c>
      <c r="AK208" s="52" t="str">
        <f>TeamDec[[#This Row],[Gender]]</f>
        <v>M</v>
      </c>
      <c r="AL2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8" s="53" t="str">
        <f>TeamDec[[#This Row],[FullName]]</f>
        <v>Declan Capp</v>
      </c>
      <c r="AP208" s="51" t="str">
        <f>TeamDec[[#This Row],[Club]]</f>
        <v>Colchester &amp; Tendring AC</v>
      </c>
      <c r="AQ208" s="52" t="str">
        <f>TeamDec[[#This Row],[Gender]]</f>
        <v>M</v>
      </c>
      <c r="AR208" s="51" t="str">
        <f>TeamDec[[#This Row],[AG]]</f>
        <v>U17</v>
      </c>
      <c r="AS208" s="35">
        <f t="shared" si="14"/>
        <v>0</v>
      </c>
      <c r="AT208" s="29">
        <f t="shared" si="15"/>
        <v>0</v>
      </c>
    </row>
    <row r="209" spans="1:46" x14ac:dyDescent="0.35">
      <c r="A209" s="5"/>
      <c r="B209" s="6" t="s">
        <v>360</v>
      </c>
      <c r="C209" s="24" t="s">
        <v>379</v>
      </c>
      <c r="D209" s="1" t="str">
        <f t="shared" si="12"/>
        <v>Daniel Cooper</v>
      </c>
      <c r="E209" s="1" t="s">
        <v>1</v>
      </c>
      <c r="F209" s="30" t="s">
        <v>16</v>
      </c>
      <c r="G209" s="30">
        <v>11</v>
      </c>
      <c r="H209" s="29" t="str">
        <f t="shared" si="13"/>
        <v>U17</v>
      </c>
      <c r="K209" s="53" t="str">
        <f>TeamDec[[#This Row],[FullName]]</f>
        <v>Daniel Cooper</v>
      </c>
      <c r="L209" s="51" t="str">
        <f>TeamDec[[#This Row],[Club]]</f>
        <v>Colchester &amp; Tendring AC</v>
      </c>
      <c r="M209" s="52" t="str">
        <f>TeamDec[[#This Row],[Gender]]</f>
        <v>M</v>
      </c>
      <c r="N209" s="35">
        <f>IF(TeamDec[[#This Row],[Gender]]="M",
    IFERROR(VLOOKUP(TeamDec[[#This Row],[FullName]], tblRace1B[[Name]:[Posn]], 2, FALSE), ""),
    IFERROR(VLOOKUP(TeamDec[[#This Row],[FullName]], tblRace1G[[Name]:[Posn]], 2, FALSE), ""))</f>
        <v>14</v>
      </c>
      <c r="O209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209" s="53" t="str">
        <f>TeamDec[[#This Row],[FullName]]</f>
        <v>Daniel Cooper</v>
      </c>
      <c r="R209" s="51" t="str">
        <f>TeamDec[[#This Row],[Club]]</f>
        <v>Colchester &amp; Tendring AC</v>
      </c>
      <c r="S209" s="52" t="str">
        <f>TeamDec[[#This Row],[Gender]]</f>
        <v>M</v>
      </c>
      <c r="T209" s="35">
        <f>IF(TeamDec[[#This Row],[Gender]]="M",
    IFERROR(VLOOKUP(TeamDec[[#This Row],[FullName]], tblRace2B[[Name]:[Posn]], 2, FALSE), ""),
    IFERROR(VLOOKUP(TeamDec[[#This Row],[FullName]], tblRace2G[[Name]:[Posn]], 2, FALSE), ""))</f>
        <v>13</v>
      </c>
      <c r="U209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09" s="53" t="str">
        <f>TeamDec[[#This Row],[FullName]]</f>
        <v>Daniel Cooper</v>
      </c>
      <c r="X209" s="51" t="str">
        <f>TeamDec[[#This Row],[Club]]</f>
        <v>Colchester &amp; Tendring AC</v>
      </c>
      <c r="Y209" s="52" t="str">
        <f>TeamDec[[#This Row],[Gender]]</f>
        <v>M</v>
      </c>
      <c r="Z20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9" s="53" t="str">
        <f>TeamDec[[#This Row],[FullName]]</f>
        <v>Daniel Cooper</v>
      </c>
      <c r="AD209" s="51" t="str">
        <f>TeamDec[[#This Row],[Club]]</f>
        <v>Colchester &amp; Tendring AC</v>
      </c>
      <c r="AE209" s="52" t="str">
        <f>TeamDec[[#This Row],[Gender]]</f>
        <v>M</v>
      </c>
      <c r="AF209" s="35">
        <f>IF(TeamDec[[#This Row],[Gender]]="M",
    IFERROR(VLOOKUP(TeamDec[[#This Row],[FullName]], tblRace4B[[Name]:[Posn]], 2, FALSE), ""),
    IFERROR(VLOOKUP(TeamDec[[#This Row],[FullName]], tblRace4G[[Name]:[Posn]], 2, FALSE), ""))</f>
        <v>12</v>
      </c>
      <c r="AG209" s="29">
        <f>IF(TeamDec[[#This Row],[Gender]]="M",
    IFERROR(VLOOKUP(TeamDec[[#This Row],[FullName]], tblRace4B[[Name]:[Points]], 5, FALSE), ""),
    IFERROR(VLOOKUP(TeamDec[[#This Row],[FullName]], tblRace4G[[Name]:[Points]], 5, FALSE), ""))</f>
        <v>4</v>
      </c>
      <c r="AI209" s="53" t="str">
        <f>TeamDec[[#This Row],[FullName]]</f>
        <v>Daniel Cooper</v>
      </c>
      <c r="AJ209" s="51" t="str">
        <f>TeamDec[[#This Row],[Club]]</f>
        <v>Colchester &amp; Tendring AC</v>
      </c>
      <c r="AK209" s="52" t="str">
        <f>TeamDec[[#This Row],[Gender]]</f>
        <v>M</v>
      </c>
      <c r="AL2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9" s="53" t="str">
        <f>TeamDec[[#This Row],[FullName]]</f>
        <v>Daniel Cooper</v>
      </c>
      <c r="AP209" s="51" t="str">
        <f>TeamDec[[#This Row],[Club]]</f>
        <v>Colchester &amp; Tendring AC</v>
      </c>
      <c r="AQ209" s="52" t="str">
        <f>TeamDec[[#This Row],[Gender]]</f>
        <v>M</v>
      </c>
      <c r="AR209" s="51" t="str">
        <f>TeamDec[[#This Row],[AG]]</f>
        <v>U17</v>
      </c>
      <c r="AS209" s="35">
        <f t="shared" si="14"/>
        <v>3</v>
      </c>
      <c r="AT209" s="29">
        <f t="shared" si="15"/>
        <v>11</v>
      </c>
    </row>
    <row r="210" spans="1:46" x14ac:dyDescent="0.35">
      <c r="A210" s="5"/>
      <c r="B210" s="6" t="s">
        <v>380</v>
      </c>
      <c r="C210" s="24" t="s">
        <v>347</v>
      </c>
      <c r="D210" s="1" t="str">
        <f t="shared" si="12"/>
        <v>Kester Waterman</v>
      </c>
      <c r="E210" s="1" t="s">
        <v>1</v>
      </c>
      <c r="F210" s="30" t="s">
        <v>16</v>
      </c>
      <c r="G210" s="30">
        <v>12</v>
      </c>
      <c r="H210" s="29" t="str">
        <f t="shared" si="13"/>
        <v>U17</v>
      </c>
      <c r="K210" s="53" t="str">
        <f>TeamDec[[#This Row],[FullName]]</f>
        <v>Kester Waterman</v>
      </c>
      <c r="L210" s="51" t="str">
        <f>TeamDec[[#This Row],[Club]]</f>
        <v>Colchester &amp; Tendring AC</v>
      </c>
      <c r="M210" s="52" t="str">
        <f>TeamDec[[#This Row],[Gender]]</f>
        <v>M</v>
      </c>
      <c r="N21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0" s="53" t="str">
        <f>TeamDec[[#This Row],[FullName]]</f>
        <v>Kester Waterman</v>
      </c>
      <c r="R210" s="51" t="str">
        <f>TeamDec[[#This Row],[Club]]</f>
        <v>Colchester &amp; Tendring AC</v>
      </c>
      <c r="S210" s="52" t="str">
        <f>TeamDec[[#This Row],[Gender]]</f>
        <v>M</v>
      </c>
      <c r="T21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0" s="53" t="str">
        <f>TeamDec[[#This Row],[FullName]]</f>
        <v>Kester Waterman</v>
      </c>
      <c r="X210" s="51" t="str">
        <f>TeamDec[[#This Row],[Club]]</f>
        <v>Colchester &amp; Tendring AC</v>
      </c>
      <c r="Y210" s="52" t="str">
        <f>TeamDec[[#This Row],[Gender]]</f>
        <v>M</v>
      </c>
      <c r="Z2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0" s="53" t="str">
        <f>TeamDec[[#This Row],[FullName]]</f>
        <v>Kester Waterman</v>
      </c>
      <c r="AD210" s="51" t="str">
        <f>TeamDec[[#This Row],[Club]]</f>
        <v>Colchester &amp; Tendring AC</v>
      </c>
      <c r="AE210" s="52" t="str">
        <f>TeamDec[[#This Row],[Gender]]</f>
        <v>M</v>
      </c>
      <c r="AF2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0" s="53" t="str">
        <f>TeamDec[[#This Row],[FullName]]</f>
        <v>Kester Waterman</v>
      </c>
      <c r="AJ210" s="51" t="str">
        <f>TeamDec[[#This Row],[Club]]</f>
        <v>Colchester &amp; Tendring AC</v>
      </c>
      <c r="AK210" s="52" t="str">
        <f>TeamDec[[#This Row],[Gender]]</f>
        <v>M</v>
      </c>
      <c r="AL2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0" s="53" t="str">
        <f>TeamDec[[#This Row],[FullName]]</f>
        <v>Kester Waterman</v>
      </c>
      <c r="AP210" s="51" t="str">
        <f>TeamDec[[#This Row],[Club]]</f>
        <v>Colchester &amp; Tendring AC</v>
      </c>
      <c r="AQ210" s="52" t="str">
        <f>TeamDec[[#This Row],[Gender]]</f>
        <v>M</v>
      </c>
      <c r="AR210" s="51" t="str">
        <f>TeamDec[[#This Row],[AG]]</f>
        <v>U17</v>
      </c>
      <c r="AS210" s="35">
        <f t="shared" si="14"/>
        <v>0</v>
      </c>
      <c r="AT210" s="29">
        <f t="shared" si="15"/>
        <v>0</v>
      </c>
    </row>
    <row r="211" spans="1:46" x14ac:dyDescent="0.35">
      <c r="A211" s="5"/>
      <c r="B211" s="6" t="s">
        <v>381</v>
      </c>
      <c r="C211" s="24" t="s">
        <v>382</v>
      </c>
      <c r="D211" s="1" t="str">
        <f t="shared" si="12"/>
        <v>Meghan Knight</v>
      </c>
      <c r="E211" s="1" t="s">
        <v>1</v>
      </c>
      <c r="F211" s="30" t="s">
        <v>17</v>
      </c>
      <c r="G211" s="30">
        <v>4</v>
      </c>
      <c r="H211" s="29" t="str">
        <f t="shared" si="13"/>
        <v>U11</v>
      </c>
      <c r="K211" s="53" t="str">
        <f>TeamDec[[#This Row],[FullName]]</f>
        <v>Meghan Knight</v>
      </c>
      <c r="L211" s="51" t="str">
        <f>TeamDec[[#This Row],[Club]]</f>
        <v>Colchester &amp; Tendring AC</v>
      </c>
      <c r="M211" s="52" t="str">
        <f>TeamDec[[#This Row],[Gender]]</f>
        <v>F</v>
      </c>
      <c r="N211" s="35">
        <f>IF(TeamDec[[#This Row],[Gender]]="M",
    IFERROR(VLOOKUP(TeamDec[[#This Row],[FullName]], tblRace1B[[Name]:[Posn]], 2, FALSE), ""),
    IFERROR(VLOOKUP(TeamDec[[#This Row],[FullName]], tblRace1G[[Name]:[Posn]], 2, FALSE), ""))</f>
        <v>41</v>
      </c>
      <c r="O211" s="29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211" s="53" t="str">
        <f>TeamDec[[#This Row],[FullName]]</f>
        <v>Meghan Knight</v>
      </c>
      <c r="R211" s="51" t="str">
        <f>TeamDec[[#This Row],[Club]]</f>
        <v>Colchester &amp; Tendring AC</v>
      </c>
      <c r="S211" s="52" t="str">
        <f>TeamDec[[#This Row],[Gender]]</f>
        <v>F</v>
      </c>
      <c r="T211" s="35">
        <f>IF(TeamDec[[#This Row],[Gender]]="M",
    IFERROR(VLOOKUP(TeamDec[[#This Row],[FullName]], tblRace2B[[Name]:[Posn]], 2, FALSE), ""),
    IFERROR(VLOOKUP(TeamDec[[#This Row],[FullName]], tblRace2G[[Name]:[Posn]], 2, FALSE), ""))</f>
        <v>24</v>
      </c>
      <c r="U211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211" s="53" t="str">
        <f>TeamDec[[#This Row],[FullName]]</f>
        <v>Meghan Knight</v>
      </c>
      <c r="X211" s="51" t="str">
        <f>TeamDec[[#This Row],[Club]]</f>
        <v>Colchester &amp; Tendring AC</v>
      </c>
      <c r="Y211" s="52" t="str">
        <f>TeamDec[[#This Row],[Gender]]</f>
        <v>F</v>
      </c>
      <c r="Z211" s="35">
        <f>IF(TeamDec[[#This Row],[Gender]]="M",
    IFERROR(VLOOKUP(TeamDec[[#This Row],[FullName]], tblRace3B[[Name]:[Posn]], 2, FALSE), ""),
    IFERROR(VLOOKUP(TeamDec[[#This Row],[FullName]], tblRace3G[[Name]:[Posn]], 2, FALSE), ""))</f>
        <v>22</v>
      </c>
      <c r="AA211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211" s="53" t="str">
        <f>TeamDec[[#This Row],[FullName]]</f>
        <v>Meghan Knight</v>
      </c>
      <c r="AD211" s="51" t="str">
        <f>TeamDec[[#This Row],[Club]]</f>
        <v>Colchester &amp; Tendring AC</v>
      </c>
      <c r="AE211" s="52" t="str">
        <f>TeamDec[[#This Row],[Gender]]</f>
        <v>F</v>
      </c>
      <c r="AF211" s="35">
        <f>IF(TeamDec[[#This Row],[Gender]]="M",
    IFERROR(VLOOKUP(TeamDec[[#This Row],[FullName]], tblRace4B[[Name]:[Posn]], 2, FALSE), ""),
    IFERROR(VLOOKUP(TeamDec[[#This Row],[FullName]], tblRace4G[[Name]:[Posn]], 2, FALSE), ""))</f>
        <v>25</v>
      </c>
      <c r="AG211" s="29">
        <f>IF(TeamDec[[#This Row],[Gender]]="M",
    IFERROR(VLOOKUP(TeamDec[[#This Row],[FullName]], tblRace4B[[Name]:[Points]], 5, FALSE), ""),
    IFERROR(VLOOKUP(TeamDec[[#This Row],[FullName]], tblRace4G[[Name]:[Points]], 5, FALSE), ""))</f>
        <v>3</v>
      </c>
      <c r="AI211" s="53" t="str">
        <f>TeamDec[[#This Row],[FullName]]</f>
        <v>Meghan Knight</v>
      </c>
      <c r="AJ211" s="51" t="str">
        <f>TeamDec[[#This Row],[Club]]</f>
        <v>Colchester &amp; Tendring AC</v>
      </c>
      <c r="AK211" s="52" t="str">
        <f>TeamDec[[#This Row],[Gender]]</f>
        <v>F</v>
      </c>
      <c r="AL2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1" s="53" t="str">
        <f>TeamDec[[#This Row],[FullName]]</f>
        <v>Meghan Knight</v>
      </c>
      <c r="AP211" s="51" t="str">
        <f>TeamDec[[#This Row],[Club]]</f>
        <v>Colchester &amp; Tendring AC</v>
      </c>
      <c r="AQ211" s="52" t="str">
        <f>TeamDec[[#This Row],[Gender]]</f>
        <v>F</v>
      </c>
      <c r="AR211" s="51" t="str">
        <f>TeamDec[[#This Row],[AG]]</f>
        <v>U11</v>
      </c>
      <c r="AS211" s="35">
        <f t="shared" si="14"/>
        <v>4</v>
      </c>
      <c r="AT211" s="29">
        <f t="shared" si="15"/>
        <v>23</v>
      </c>
    </row>
    <row r="212" spans="1:46" x14ac:dyDescent="0.35">
      <c r="A212" s="5"/>
      <c r="B212" s="6" t="s">
        <v>383</v>
      </c>
      <c r="C212" s="24" t="s">
        <v>384</v>
      </c>
      <c r="D212" s="1" t="str">
        <f t="shared" si="12"/>
        <v>Orlaith Hallahan</v>
      </c>
      <c r="E212" s="1" t="s">
        <v>1</v>
      </c>
      <c r="F212" s="30" t="s">
        <v>17</v>
      </c>
      <c r="G212" s="30">
        <v>5</v>
      </c>
      <c r="H212" s="29" t="str">
        <f t="shared" si="13"/>
        <v>U11</v>
      </c>
      <c r="K212" s="53" t="str">
        <f>TeamDec[[#This Row],[FullName]]</f>
        <v>Orlaith Hallahan</v>
      </c>
      <c r="L212" s="51" t="str">
        <f>TeamDec[[#This Row],[Club]]</f>
        <v>Colchester &amp; Tendring AC</v>
      </c>
      <c r="M212" s="52" t="str">
        <f>TeamDec[[#This Row],[Gender]]</f>
        <v>F</v>
      </c>
      <c r="N212" s="35">
        <f>IF(TeamDec[[#This Row],[Gender]]="M",
    IFERROR(VLOOKUP(TeamDec[[#This Row],[FullName]], tblRace1B[[Name]:[Posn]], 2, FALSE), ""),
    IFERROR(VLOOKUP(TeamDec[[#This Row],[FullName]], tblRace1G[[Name]:[Posn]], 2, FALSE), ""))</f>
        <v>27</v>
      </c>
      <c r="O212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212" s="53" t="str">
        <f>TeamDec[[#This Row],[FullName]]</f>
        <v>Orlaith Hallahan</v>
      </c>
      <c r="R212" s="51" t="str">
        <f>TeamDec[[#This Row],[Club]]</f>
        <v>Colchester &amp; Tendring AC</v>
      </c>
      <c r="S212" s="52" t="str">
        <f>TeamDec[[#This Row],[Gender]]</f>
        <v>F</v>
      </c>
      <c r="T212" s="35">
        <f>IF(TeamDec[[#This Row],[Gender]]="M",
    IFERROR(VLOOKUP(TeamDec[[#This Row],[FullName]], tblRace2B[[Name]:[Posn]], 2, FALSE), ""),
    IFERROR(VLOOKUP(TeamDec[[#This Row],[FullName]], tblRace2G[[Name]:[Posn]], 2, FALSE), ""))</f>
        <v>18</v>
      </c>
      <c r="U212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12" s="53" t="str">
        <f>TeamDec[[#This Row],[FullName]]</f>
        <v>Orlaith Hallahan</v>
      </c>
      <c r="X212" s="51" t="str">
        <f>TeamDec[[#This Row],[Club]]</f>
        <v>Colchester &amp; Tendring AC</v>
      </c>
      <c r="Y212" s="52" t="str">
        <f>TeamDec[[#This Row],[Gender]]</f>
        <v>F</v>
      </c>
      <c r="Z2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2" s="53" t="str">
        <f>TeamDec[[#This Row],[FullName]]</f>
        <v>Orlaith Hallahan</v>
      </c>
      <c r="AD212" s="51" t="str">
        <f>TeamDec[[#This Row],[Club]]</f>
        <v>Colchester &amp; Tendring AC</v>
      </c>
      <c r="AE212" s="52" t="str">
        <f>TeamDec[[#This Row],[Gender]]</f>
        <v>F</v>
      </c>
      <c r="AF212" s="35">
        <f>IF(TeamDec[[#This Row],[Gender]]="M",
    IFERROR(VLOOKUP(TeamDec[[#This Row],[FullName]], tblRace4B[[Name]:[Posn]], 2, FALSE), ""),
    IFERROR(VLOOKUP(TeamDec[[#This Row],[FullName]], tblRace4G[[Name]:[Posn]], 2, FALSE), ""))</f>
        <v>17</v>
      </c>
      <c r="AG212" s="29">
        <f>IF(TeamDec[[#This Row],[Gender]]="M",
    IFERROR(VLOOKUP(TeamDec[[#This Row],[FullName]], tblRace4B[[Name]:[Points]], 5, FALSE), ""),
    IFERROR(VLOOKUP(TeamDec[[#This Row],[FullName]], tblRace4G[[Name]:[Points]], 5, FALSE), ""))</f>
        <v>2</v>
      </c>
      <c r="AI212" s="53" t="str">
        <f>TeamDec[[#This Row],[FullName]]</f>
        <v>Orlaith Hallahan</v>
      </c>
      <c r="AJ212" s="51" t="str">
        <f>TeamDec[[#This Row],[Club]]</f>
        <v>Colchester &amp; Tendring AC</v>
      </c>
      <c r="AK212" s="52" t="str">
        <f>TeamDec[[#This Row],[Gender]]</f>
        <v>F</v>
      </c>
      <c r="AL2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2" s="53" t="str">
        <f>TeamDec[[#This Row],[FullName]]</f>
        <v>Orlaith Hallahan</v>
      </c>
      <c r="AP212" s="51" t="str">
        <f>TeamDec[[#This Row],[Club]]</f>
        <v>Colchester &amp; Tendring AC</v>
      </c>
      <c r="AQ212" s="52" t="str">
        <f>TeamDec[[#This Row],[Gender]]</f>
        <v>F</v>
      </c>
      <c r="AR212" s="51" t="str">
        <f>TeamDec[[#This Row],[AG]]</f>
        <v>U11</v>
      </c>
      <c r="AS212" s="35">
        <f t="shared" si="14"/>
        <v>3</v>
      </c>
      <c r="AT212" s="29">
        <f t="shared" si="15"/>
        <v>8</v>
      </c>
    </row>
    <row r="213" spans="1:46" x14ac:dyDescent="0.35">
      <c r="A213" s="5"/>
      <c r="B213" s="6" t="s">
        <v>385</v>
      </c>
      <c r="C213" s="24" t="s">
        <v>386</v>
      </c>
      <c r="D213" s="1" t="str">
        <f t="shared" si="12"/>
        <v>Phoebe Hogg</v>
      </c>
      <c r="E213" s="1" t="s">
        <v>1</v>
      </c>
      <c r="F213" s="30" t="s">
        <v>17</v>
      </c>
      <c r="G213" s="30">
        <v>5</v>
      </c>
      <c r="H213" s="29" t="str">
        <f t="shared" si="13"/>
        <v>U11</v>
      </c>
      <c r="K213" s="53" t="str">
        <f>TeamDec[[#This Row],[FullName]]</f>
        <v>Phoebe Hogg</v>
      </c>
      <c r="L213" s="51" t="str">
        <f>TeamDec[[#This Row],[Club]]</f>
        <v>Colchester &amp; Tendring AC</v>
      </c>
      <c r="M213" s="52" t="str">
        <f>TeamDec[[#This Row],[Gender]]</f>
        <v>F</v>
      </c>
      <c r="N21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3" s="53" t="str">
        <f>TeamDec[[#This Row],[FullName]]</f>
        <v>Phoebe Hogg</v>
      </c>
      <c r="R213" s="51" t="str">
        <f>TeamDec[[#This Row],[Club]]</f>
        <v>Colchester &amp; Tendring AC</v>
      </c>
      <c r="S213" s="52" t="str">
        <f>TeamDec[[#This Row],[Gender]]</f>
        <v>F</v>
      </c>
      <c r="T213" s="35">
        <f>IF(TeamDec[[#This Row],[Gender]]="M",
    IFERROR(VLOOKUP(TeamDec[[#This Row],[FullName]], tblRace2B[[Name]:[Posn]], 2, FALSE), ""),
    IFERROR(VLOOKUP(TeamDec[[#This Row],[FullName]], tblRace2G[[Name]:[Posn]], 2, FALSE), ""))</f>
        <v>38</v>
      </c>
      <c r="U213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213" s="53" t="str">
        <f>TeamDec[[#This Row],[FullName]]</f>
        <v>Phoebe Hogg</v>
      </c>
      <c r="X213" s="51" t="str">
        <f>TeamDec[[#This Row],[Club]]</f>
        <v>Colchester &amp; Tendring AC</v>
      </c>
      <c r="Y213" s="52" t="str">
        <f>TeamDec[[#This Row],[Gender]]</f>
        <v>F</v>
      </c>
      <c r="Z2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3" s="53" t="str">
        <f>TeamDec[[#This Row],[FullName]]</f>
        <v>Phoebe Hogg</v>
      </c>
      <c r="AD213" s="51" t="str">
        <f>TeamDec[[#This Row],[Club]]</f>
        <v>Colchester &amp; Tendring AC</v>
      </c>
      <c r="AE213" s="52" t="str">
        <f>TeamDec[[#This Row],[Gender]]</f>
        <v>F</v>
      </c>
      <c r="AF2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3" s="53" t="str">
        <f>TeamDec[[#This Row],[FullName]]</f>
        <v>Phoebe Hogg</v>
      </c>
      <c r="AJ213" s="51" t="str">
        <f>TeamDec[[#This Row],[Club]]</f>
        <v>Colchester &amp; Tendring AC</v>
      </c>
      <c r="AK213" s="52" t="str">
        <f>TeamDec[[#This Row],[Gender]]</f>
        <v>F</v>
      </c>
      <c r="AL2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3" s="53" t="str">
        <f>TeamDec[[#This Row],[FullName]]</f>
        <v>Phoebe Hogg</v>
      </c>
      <c r="AP213" s="51" t="str">
        <f>TeamDec[[#This Row],[Club]]</f>
        <v>Colchester &amp; Tendring AC</v>
      </c>
      <c r="AQ213" s="52" t="str">
        <f>TeamDec[[#This Row],[Gender]]</f>
        <v>F</v>
      </c>
      <c r="AR213" s="51" t="str">
        <f>TeamDec[[#This Row],[AG]]</f>
        <v>U11</v>
      </c>
      <c r="AS213" s="35">
        <f t="shared" si="14"/>
        <v>1</v>
      </c>
      <c r="AT213" s="29">
        <f t="shared" si="15"/>
        <v>9</v>
      </c>
    </row>
    <row r="214" spans="1:46" x14ac:dyDescent="0.35">
      <c r="A214" s="5"/>
      <c r="B214" s="6" t="s">
        <v>387</v>
      </c>
      <c r="C214" s="24" t="s">
        <v>388</v>
      </c>
      <c r="D214" s="1" t="str">
        <f t="shared" si="12"/>
        <v>JaneManaka Murisa</v>
      </c>
      <c r="E214" s="1" t="s">
        <v>1</v>
      </c>
      <c r="F214" s="30" t="s">
        <v>17</v>
      </c>
      <c r="G214" s="30">
        <v>5</v>
      </c>
      <c r="H214" s="29" t="str">
        <f t="shared" si="13"/>
        <v>U11</v>
      </c>
      <c r="K214" s="53" t="str">
        <f>TeamDec[[#This Row],[FullName]]</f>
        <v>JaneManaka Murisa</v>
      </c>
      <c r="L214" s="51" t="str">
        <f>TeamDec[[#This Row],[Club]]</f>
        <v>Colchester &amp; Tendring AC</v>
      </c>
      <c r="M214" s="52" t="str">
        <f>TeamDec[[#This Row],[Gender]]</f>
        <v>F</v>
      </c>
      <c r="N21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4" s="53" t="str">
        <f>TeamDec[[#This Row],[FullName]]</f>
        <v>JaneManaka Murisa</v>
      </c>
      <c r="R214" s="51" t="str">
        <f>TeamDec[[#This Row],[Club]]</f>
        <v>Colchester &amp; Tendring AC</v>
      </c>
      <c r="S214" s="52" t="str">
        <f>TeamDec[[#This Row],[Gender]]</f>
        <v>F</v>
      </c>
      <c r="T2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4" s="53" t="str">
        <f>TeamDec[[#This Row],[FullName]]</f>
        <v>JaneManaka Murisa</v>
      </c>
      <c r="X214" s="51" t="str">
        <f>TeamDec[[#This Row],[Club]]</f>
        <v>Colchester &amp; Tendring AC</v>
      </c>
      <c r="Y214" s="52" t="str">
        <f>TeamDec[[#This Row],[Gender]]</f>
        <v>F</v>
      </c>
      <c r="Z2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4" s="53" t="str">
        <f>TeamDec[[#This Row],[FullName]]</f>
        <v>JaneManaka Murisa</v>
      </c>
      <c r="AD214" s="51" t="str">
        <f>TeamDec[[#This Row],[Club]]</f>
        <v>Colchester &amp; Tendring AC</v>
      </c>
      <c r="AE214" s="52" t="str">
        <f>TeamDec[[#This Row],[Gender]]</f>
        <v>F</v>
      </c>
      <c r="AF2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4" s="53" t="str">
        <f>TeamDec[[#This Row],[FullName]]</f>
        <v>JaneManaka Murisa</v>
      </c>
      <c r="AJ214" s="51" t="str">
        <f>TeamDec[[#This Row],[Club]]</f>
        <v>Colchester &amp; Tendring AC</v>
      </c>
      <c r="AK214" s="52" t="str">
        <f>TeamDec[[#This Row],[Gender]]</f>
        <v>F</v>
      </c>
      <c r="AL2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4" s="53" t="str">
        <f>TeamDec[[#This Row],[FullName]]</f>
        <v>JaneManaka Murisa</v>
      </c>
      <c r="AP214" s="51" t="str">
        <f>TeamDec[[#This Row],[Club]]</f>
        <v>Colchester &amp; Tendring AC</v>
      </c>
      <c r="AQ214" s="52" t="str">
        <f>TeamDec[[#This Row],[Gender]]</f>
        <v>F</v>
      </c>
      <c r="AR214" s="51" t="str">
        <f>TeamDec[[#This Row],[AG]]</f>
        <v>U11</v>
      </c>
      <c r="AS214" s="35">
        <f t="shared" si="14"/>
        <v>0</v>
      </c>
      <c r="AT214" s="29">
        <f t="shared" si="15"/>
        <v>0</v>
      </c>
    </row>
    <row r="215" spans="1:46" x14ac:dyDescent="0.35">
      <c r="A215" s="5"/>
      <c r="B215" s="6" t="s">
        <v>389</v>
      </c>
      <c r="C215" s="24" t="s">
        <v>390</v>
      </c>
      <c r="D215" s="1" t="str">
        <f t="shared" si="12"/>
        <v>Kirsten Townsend</v>
      </c>
      <c r="E215" s="1" t="s">
        <v>1</v>
      </c>
      <c r="F215" s="30" t="s">
        <v>17</v>
      </c>
      <c r="G215" s="30">
        <v>5</v>
      </c>
      <c r="H215" s="29" t="str">
        <f t="shared" si="13"/>
        <v>U11</v>
      </c>
      <c r="K215" s="53" t="str">
        <f>TeamDec[[#This Row],[FullName]]</f>
        <v>Kirsten Townsend</v>
      </c>
      <c r="L215" s="51" t="str">
        <f>TeamDec[[#This Row],[Club]]</f>
        <v>Colchester &amp; Tendring AC</v>
      </c>
      <c r="M215" s="52" t="str">
        <f>TeamDec[[#This Row],[Gender]]</f>
        <v>F</v>
      </c>
      <c r="N21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5" s="53" t="str">
        <f>TeamDec[[#This Row],[FullName]]</f>
        <v>Kirsten Townsend</v>
      </c>
      <c r="R215" s="51" t="str">
        <f>TeamDec[[#This Row],[Club]]</f>
        <v>Colchester &amp; Tendring AC</v>
      </c>
      <c r="S215" s="52" t="str">
        <f>TeamDec[[#This Row],[Gender]]</f>
        <v>F</v>
      </c>
      <c r="T215" s="35">
        <f>IF(TeamDec[[#This Row],[Gender]]="M",
    IFERROR(VLOOKUP(TeamDec[[#This Row],[FullName]], tblRace2B[[Name]:[Posn]], 2, FALSE), ""),
    IFERROR(VLOOKUP(TeamDec[[#This Row],[FullName]], tblRace2G[[Name]:[Posn]], 2, FALSE), ""))</f>
        <v>36</v>
      </c>
      <c r="U215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215" s="53" t="str">
        <f>TeamDec[[#This Row],[FullName]]</f>
        <v>Kirsten Townsend</v>
      </c>
      <c r="X215" s="51" t="str">
        <f>TeamDec[[#This Row],[Club]]</f>
        <v>Colchester &amp; Tendring AC</v>
      </c>
      <c r="Y215" s="52" t="str">
        <f>TeamDec[[#This Row],[Gender]]</f>
        <v>F</v>
      </c>
      <c r="Z215" s="35">
        <f>IF(TeamDec[[#This Row],[Gender]]="M",
    IFERROR(VLOOKUP(TeamDec[[#This Row],[FullName]], tblRace3B[[Name]:[Posn]], 2, FALSE), ""),
    IFERROR(VLOOKUP(TeamDec[[#This Row],[FullName]], tblRace3G[[Name]:[Posn]], 2, FALSE), ""))</f>
        <v>30</v>
      </c>
      <c r="AA215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215" s="53" t="str">
        <f>TeamDec[[#This Row],[FullName]]</f>
        <v>Kirsten Townsend</v>
      </c>
      <c r="AD215" s="51" t="str">
        <f>TeamDec[[#This Row],[Club]]</f>
        <v>Colchester &amp; Tendring AC</v>
      </c>
      <c r="AE215" s="52" t="str">
        <f>TeamDec[[#This Row],[Gender]]</f>
        <v>F</v>
      </c>
      <c r="AF215" s="35">
        <f>IF(TeamDec[[#This Row],[Gender]]="M",
    IFERROR(VLOOKUP(TeamDec[[#This Row],[FullName]], tblRace4B[[Name]:[Posn]], 2, FALSE), ""),
    IFERROR(VLOOKUP(TeamDec[[#This Row],[FullName]], tblRace4G[[Name]:[Posn]], 2, FALSE), ""))</f>
        <v>29</v>
      </c>
      <c r="AG215" s="29">
        <f>IF(TeamDec[[#This Row],[Gender]]="M",
    IFERROR(VLOOKUP(TeamDec[[#This Row],[FullName]], tblRace4B[[Name]:[Points]], 5, FALSE), ""),
    IFERROR(VLOOKUP(TeamDec[[#This Row],[FullName]], tblRace4G[[Name]:[Points]], 5, FALSE), ""))</f>
        <v>6</v>
      </c>
      <c r="AI215" s="53" t="str">
        <f>TeamDec[[#This Row],[FullName]]</f>
        <v>Kirsten Townsend</v>
      </c>
      <c r="AJ215" s="51" t="str">
        <f>TeamDec[[#This Row],[Club]]</f>
        <v>Colchester &amp; Tendring AC</v>
      </c>
      <c r="AK215" s="52" t="str">
        <f>TeamDec[[#This Row],[Gender]]</f>
        <v>F</v>
      </c>
      <c r="AL2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5" s="53" t="str">
        <f>TeamDec[[#This Row],[FullName]]</f>
        <v>Kirsten Townsend</v>
      </c>
      <c r="AP215" s="51" t="str">
        <f>TeamDec[[#This Row],[Club]]</f>
        <v>Colchester &amp; Tendring AC</v>
      </c>
      <c r="AQ215" s="52" t="str">
        <f>TeamDec[[#This Row],[Gender]]</f>
        <v>F</v>
      </c>
      <c r="AR215" s="51" t="str">
        <f>TeamDec[[#This Row],[AG]]</f>
        <v>U11</v>
      </c>
      <c r="AS215" s="35">
        <f t="shared" si="14"/>
        <v>3</v>
      </c>
      <c r="AT215" s="29">
        <f t="shared" si="15"/>
        <v>20</v>
      </c>
    </row>
    <row r="216" spans="1:46" x14ac:dyDescent="0.35">
      <c r="A216" s="5"/>
      <c r="B216" s="6" t="s">
        <v>391</v>
      </c>
      <c r="C216" s="24" t="s">
        <v>390</v>
      </c>
      <c r="D216" s="1" t="str">
        <f t="shared" si="12"/>
        <v>Ronni Townsend</v>
      </c>
      <c r="E216" s="1" t="s">
        <v>1</v>
      </c>
      <c r="F216" s="30" t="s">
        <v>17</v>
      </c>
      <c r="G216" s="30">
        <v>5</v>
      </c>
      <c r="H216" s="29" t="str">
        <f t="shared" si="13"/>
        <v>U11</v>
      </c>
      <c r="K216" s="53" t="str">
        <f>TeamDec[[#This Row],[FullName]]</f>
        <v>Ronni Townsend</v>
      </c>
      <c r="L216" s="51" t="str">
        <f>TeamDec[[#This Row],[Club]]</f>
        <v>Colchester &amp; Tendring AC</v>
      </c>
      <c r="M216" s="52" t="str">
        <f>TeamDec[[#This Row],[Gender]]</f>
        <v>F</v>
      </c>
      <c r="N216" s="35">
        <f>IF(TeamDec[[#This Row],[Gender]]="M",
    IFERROR(VLOOKUP(TeamDec[[#This Row],[FullName]], tblRace1B[[Name]:[Posn]], 2, FALSE), ""),
    IFERROR(VLOOKUP(TeamDec[[#This Row],[FullName]], tblRace1G[[Name]:[Posn]], 2, FALSE), ""))</f>
        <v>9</v>
      </c>
      <c r="O216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216" s="53" t="str">
        <f>TeamDec[[#This Row],[FullName]]</f>
        <v>Ronni Townsend</v>
      </c>
      <c r="R216" s="51" t="str">
        <f>TeamDec[[#This Row],[Club]]</f>
        <v>Colchester &amp; Tendring AC</v>
      </c>
      <c r="S216" s="52" t="str">
        <f>TeamDec[[#This Row],[Gender]]</f>
        <v>F</v>
      </c>
      <c r="T216" s="35">
        <f>IF(TeamDec[[#This Row],[Gender]]="M",
    IFERROR(VLOOKUP(TeamDec[[#This Row],[FullName]], tblRace2B[[Name]:[Posn]], 2, FALSE), ""),
    IFERROR(VLOOKUP(TeamDec[[#This Row],[FullName]], tblRace2G[[Name]:[Posn]], 2, FALSE), ""))</f>
        <v>15</v>
      </c>
      <c r="U216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216" s="53" t="str">
        <f>TeamDec[[#This Row],[FullName]]</f>
        <v>Ronni Townsend</v>
      </c>
      <c r="X216" s="51" t="str">
        <f>TeamDec[[#This Row],[Club]]</f>
        <v>Colchester &amp; Tendring AC</v>
      </c>
      <c r="Y216" s="52" t="str">
        <f>TeamDec[[#This Row],[Gender]]</f>
        <v>F</v>
      </c>
      <c r="Z216" s="35">
        <f>IF(TeamDec[[#This Row],[Gender]]="M",
    IFERROR(VLOOKUP(TeamDec[[#This Row],[FullName]], tblRace3B[[Name]:[Posn]], 2, FALSE), ""),
    IFERROR(VLOOKUP(TeamDec[[#This Row],[FullName]], tblRace3G[[Name]:[Posn]], 2, FALSE), ""))</f>
        <v>11</v>
      </c>
      <c r="AA216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216" s="53" t="str">
        <f>TeamDec[[#This Row],[FullName]]</f>
        <v>Ronni Townsend</v>
      </c>
      <c r="AD216" s="51" t="str">
        <f>TeamDec[[#This Row],[Club]]</f>
        <v>Colchester &amp; Tendring AC</v>
      </c>
      <c r="AE216" s="52" t="str">
        <f>TeamDec[[#This Row],[Gender]]</f>
        <v>F</v>
      </c>
      <c r="AF216" s="35">
        <f>IF(TeamDec[[#This Row],[Gender]]="M",
    IFERROR(VLOOKUP(TeamDec[[#This Row],[FullName]], tblRace4B[[Name]:[Posn]], 2, FALSE), ""),
    IFERROR(VLOOKUP(TeamDec[[#This Row],[FullName]], tblRace4G[[Name]:[Posn]], 2, FALSE), ""))</f>
        <v>10</v>
      </c>
      <c r="AG216" s="29">
        <f>IF(TeamDec[[#This Row],[Gender]]="M",
    IFERROR(VLOOKUP(TeamDec[[#This Row],[FullName]], tblRace4B[[Name]:[Points]], 5, FALSE), ""),
    IFERROR(VLOOKUP(TeamDec[[#This Row],[FullName]], tblRace4G[[Name]:[Points]], 5, FALSE), ""))</f>
        <v>1</v>
      </c>
      <c r="AI216" s="53" t="str">
        <f>TeamDec[[#This Row],[FullName]]</f>
        <v>Ronni Townsend</v>
      </c>
      <c r="AJ216" s="51" t="str">
        <f>TeamDec[[#This Row],[Club]]</f>
        <v>Colchester &amp; Tendring AC</v>
      </c>
      <c r="AK216" s="52" t="str">
        <f>TeamDec[[#This Row],[Gender]]</f>
        <v>F</v>
      </c>
      <c r="AL2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6" s="53" t="str">
        <f>TeamDec[[#This Row],[FullName]]</f>
        <v>Ronni Townsend</v>
      </c>
      <c r="AP216" s="51" t="str">
        <f>TeamDec[[#This Row],[Club]]</f>
        <v>Colchester &amp; Tendring AC</v>
      </c>
      <c r="AQ216" s="52" t="str">
        <f>TeamDec[[#This Row],[Gender]]</f>
        <v>F</v>
      </c>
      <c r="AR216" s="51" t="str">
        <f>TeamDec[[#This Row],[AG]]</f>
        <v>U11</v>
      </c>
      <c r="AS216" s="35">
        <f t="shared" si="14"/>
        <v>4</v>
      </c>
      <c r="AT216" s="29">
        <f t="shared" si="15"/>
        <v>4</v>
      </c>
    </row>
    <row r="217" spans="1:46" x14ac:dyDescent="0.35">
      <c r="A217" s="5"/>
      <c r="B217" s="6" t="s">
        <v>191</v>
      </c>
      <c r="C217" s="24" t="s">
        <v>392</v>
      </c>
      <c r="D217" s="1" t="str">
        <f t="shared" si="12"/>
        <v>Georgia Duckworth</v>
      </c>
      <c r="E217" s="1" t="s">
        <v>1</v>
      </c>
      <c r="F217" s="30" t="s">
        <v>17</v>
      </c>
      <c r="G217" s="30">
        <v>6</v>
      </c>
      <c r="H217" s="29" t="str">
        <f t="shared" si="13"/>
        <v>U11</v>
      </c>
      <c r="K217" s="53" t="str">
        <f>TeamDec[[#This Row],[FullName]]</f>
        <v>Georgia Duckworth</v>
      </c>
      <c r="L217" s="51" t="str">
        <f>TeamDec[[#This Row],[Club]]</f>
        <v>Colchester &amp; Tendring AC</v>
      </c>
      <c r="M217" s="52" t="str">
        <f>TeamDec[[#This Row],[Gender]]</f>
        <v>F</v>
      </c>
      <c r="N21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7" s="53" t="str">
        <f>TeamDec[[#This Row],[FullName]]</f>
        <v>Georgia Duckworth</v>
      </c>
      <c r="R217" s="51" t="str">
        <f>TeamDec[[#This Row],[Club]]</f>
        <v>Colchester &amp; Tendring AC</v>
      </c>
      <c r="S217" s="52" t="str">
        <f>TeamDec[[#This Row],[Gender]]</f>
        <v>F</v>
      </c>
      <c r="T2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7" s="53" t="str">
        <f>TeamDec[[#This Row],[FullName]]</f>
        <v>Georgia Duckworth</v>
      </c>
      <c r="X217" s="51" t="str">
        <f>TeamDec[[#This Row],[Club]]</f>
        <v>Colchester &amp; Tendring AC</v>
      </c>
      <c r="Y217" s="52" t="str">
        <f>TeamDec[[#This Row],[Gender]]</f>
        <v>F</v>
      </c>
      <c r="Z2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7" s="53" t="str">
        <f>TeamDec[[#This Row],[FullName]]</f>
        <v>Georgia Duckworth</v>
      </c>
      <c r="AD217" s="51" t="str">
        <f>TeamDec[[#This Row],[Club]]</f>
        <v>Colchester &amp; Tendring AC</v>
      </c>
      <c r="AE217" s="52" t="str">
        <f>TeamDec[[#This Row],[Gender]]</f>
        <v>F</v>
      </c>
      <c r="AF2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7" s="53" t="str">
        <f>TeamDec[[#This Row],[FullName]]</f>
        <v>Georgia Duckworth</v>
      </c>
      <c r="AJ217" s="51" t="str">
        <f>TeamDec[[#This Row],[Club]]</f>
        <v>Colchester &amp; Tendring AC</v>
      </c>
      <c r="AK217" s="52" t="str">
        <f>TeamDec[[#This Row],[Gender]]</f>
        <v>F</v>
      </c>
      <c r="AL2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7" s="53" t="str">
        <f>TeamDec[[#This Row],[FullName]]</f>
        <v>Georgia Duckworth</v>
      </c>
      <c r="AP217" s="51" t="str">
        <f>TeamDec[[#This Row],[Club]]</f>
        <v>Colchester &amp; Tendring AC</v>
      </c>
      <c r="AQ217" s="52" t="str">
        <f>TeamDec[[#This Row],[Gender]]</f>
        <v>F</v>
      </c>
      <c r="AR217" s="51" t="str">
        <f>TeamDec[[#This Row],[AG]]</f>
        <v>U11</v>
      </c>
      <c r="AS217" s="35">
        <f t="shared" si="14"/>
        <v>0</v>
      </c>
      <c r="AT217" s="29">
        <f t="shared" si="15"/>
        <v>0</v>
      </c>
    </row>
    <row r="218" spans="1:46" x14ac:dyDescent="0.35">
      <c r="A218" s="5"/>
      <c r="B218" s="6" t="s">
        <v>393</v>
      </c>
      <c r="C218" s="24" t="s">
        <v>394</v>
      </c>
      <c r="D218" s="1" t="str">
        <f t="shared" si="12"/>
        <v>Erin Heap</v>
      </c>
      <c r="E218" s="1" t="s">
        <v>1</v>
      </c>
      <c r="F218" s="30" t="s">
        <v>17</v>
      </c>
      <c r="G218" s="30">
        <v>6</v>
      </c>
      <c r="H218" s="29" t="str">
        <f t="shared" si="13"/>
        <v>U11</v>
      </c>
      <c r="K218" s="53" t="str">
        <f>TeamDec[[#This Row],[FullName]]</f>
        <v>Erin Heap</v>
      </c>
      <c r="L218" s="51" t="str">
        <f>TeamDec[[#This Row],[Club]]</f>
        <v>Colchester &amp; Tendring AC</v>
      </c>
      <c r="M218" s="52" t="str">
        <f>TeamDec[[#This Row],[Gender]]</f>
        <v>F</v>
      </c>
      <c r="N218" s="35">
        <f>IF(TeamDec[[#This Row],[Gender]]="M",
    IFERROR(VLOOKUP(TeamDec[[#This Row],[FullName]], tblRace1B[[Name]:[Posn]], 2, FALSE), ""),
    IFERROR(VLOOKUP(TeamDec[[#This Row],[FullName]], tblRace1G[[Name]:[Posn]], 2, FALSE), ""))</f>
        <v>42</v>
      </c>
      <c r="O218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218" s="53" t="str">
        <f>TeamDec[[#This Row],[FullName]]</f>
        <v>Erin Heap</v>
      </c>
      <c r="R218" s="51" t="str">
        <f>TeamDec[[#This Row],[Club]]</f>
        <v>Colchester &amp; Tendring AC</v>
      </c>
      <c r="S218" s="52" t="str">
        <f>TeamDec[[#This Row],[Gender]]</f>
        <v>F</v>
      </c>
      <c r="T2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8" s="53" t="str">
        <f>TeamDec[[#This Row],[FullName]]</f>
        <v>Erin Heap</v>
      </c>
      <c r="X218" s="51" t="str">
        <f>TeamDec[[#This Row],[Club]]</f>
        <v>Colchester &amp; Tendring AC</v>
      </c>
      <c r="Y218" s="52" t="str">
        <f>TeamDec[[#This Row],[Gender]]</f>
        <v>F</v>
      </c>
      <c r="Z2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8" s="53" t="str">
        <f>TeamDec[[#This Row],[FullName]]</f>
        <v>Erin Heap</v>
      </c>
      <c r="AD218" s="51" t="str">
        <f>TeamDec[[#This Row],[Club]]</f>
        <v>Colchester &amp; Tendring AC</v>
      </c>
      <c r="AE218" s="52" t="str">
        <f>TeamDec[[#This Row],[Gender]]</f>
        <v>F</v>
      </c>
      <c r="AF218" s="35">
        <f>IF(TeamDec[[#This Row],[Gender]]="M",
    IFERROR(VLOOKUP(TeamDec[[#This Row],[FullName]], tblRace4B[[Name]:[Posn]], 2, FALSE), ""),
    IFERROR(VLOOKUP(TeamDec[[#This Row],[FullName]], tblRace4G[[Name]:[Posn]], 2, FALSE), ""))</f>
        <v>38</v>
      </c>
      <c r="AG218" s="29">
        <f>IF(TeamDec[[#This Row],[Gender]]="M",
    IFERROR(VLOOKUP(TeamDec[[#This Row],[FullName]], tblRace4B[[Name]:[Points]], 5, FALSE), ""),
    IFERROR(VLOOKUP(TeamDec[[#This Row],[FullName]], tblRace4G[[Name]:[Points]], 5, FALSE), ""))</f>
        <v>10</v>
      </c>
      <c r="AI218" s="53" t="str">
        <f>TeamDec[[#This Row],[FullName]]</f>
        <v>Erin Heap</v>
      </c>
      <c r="AJ218" s="51" t="str">
        <f>TeamDec[[#This Row],[Club]]</f>
        <v>Colchester &amp; Tendring AC</v>
      </c>
      <c r="AK218" s="52" t="str">
        <f>TeamDec[[#This Row],[Gender]]</f>
        <v>F</v>
      </c>
      <c r="AL2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8" s="53" t="str">
        <f>TeamDec[[#This Row],[FullName]]</f>
        <v>Erin Heap</v>
      </c>
      <c r="AP218" s="51" t="str">
        <f>TeamDec[[#This Row],[Club]]</f>
        <v>Colchester &amp; Tendring AC</v>
      </c>
      <c r="AQ218" s="52" t="str">
        <f>TeamDec[[#This Row],[Gender]]</f>
        <v>F</v>
      </c>
      <c r="AR218" s="51" t="str">
        <f>TeamDec[[#This Row],[AG]]</f>
        <v>U11</v>
      </c>
      <c r="AS218" s="35">
        <f t="shared" si="14"/>
        <v>2</v>
      </c>
      <c r="AT218" s="29">
        <f t="shared" si="15"/>
        <v>24</v>
      </c>
    </row>
    <row r="219" spans="1:46" x14ac:dyDescent="0.35">
      <c r="A219" s="5"/>
      <c r="B219" s="6" t="s">
        <v>395</v>
      </c>
      <c r="C219" s="24" t="s">
        <v>396</v>
      </c>
      <c r="D219" s="1" t="str">
        <f t="shared" si="12"/>
        <v>Isabella Izzet</v>
      </c>
      <c r="E219" s="1" t="s">
        <v>1</v>
      </c>
      <c r="F219" s="30" t="s">
        <v>17</v>
      </c>
      <c r="G219" s="30">
        <v>6</v>
      </c>
      <c r="H219" s="29" t="str">
        <f t="shared" si="13"/>
        <v>U11</v>
      </c>
      <c r="K219" s="53" t="str">
        <f>TeamDec[[#This Row],[FullName]]</f>
        <v>Isabella Izzet</v>
      </c>
      <c r="L219" s="51" t="str">
        <f>TeamDec[[#This Row],[Club]]</f>
        <v>Colchester &amp; Tendring AC</v>
      </c>
      <c r="M219" s="52" t="str">
        <f>TeamDec[[#This Row],[Gender]]</f>
        <v>F</v>
      </c>
      <c r="N219" s="35">
        <f>IF(TeamDec[[#This Row],[Gender]]="M",
    IFERROR(VLOOKUP(TeamDec[[#This Row],[FullName]], tblRace1B[[Name]:[Posn]], 2, FALSE), ""),
    IFERROR(VLOOKUP(TeamDec[[#This Row],[FullName]], tblRace1G[[Name]:[Posn]], 2, FALSE), ""))</f>
        <v>49</v>
      </c>
      <c r="O219" s="29">
        <f>IF(TeamDec[[#This Row],[Gender]]="M",
    IFERROR(VLOOKUP(TeamDec[[#This Row],[FullName]], tblRace1B[[Name]:[Points]], 5, FALSE), ""),
    IFERROR(VLOOKUP(TeamDec[[#This Row],[FullName]], tblRace1G[[Name]:[Points]], 5, FALSE), ""))</f>
        <v>19</v>
      </c>
      <c r="Q219" s="53" t="str">
        <f>TeamDec[[#This Row],[FullName]]</f>
        <v>Isabella Izzet</v>
      </c>
      <c r="R219" s="51" t="str">
        <f>TeamDec[[#This Row],[Club]]</f>
        <v>Colchester &amp; Tendring AC</v>
      </c>
      <c r="S219" s="52" t="str">
        <f>TeamDec[[#This Row],[Gender]]</f>
        <v>F</v>
      </c>
      <c r="T219" s="35">
        <f>IF(TeamDec[[#This Row],[Gender]]="M",
    IFERROR(VLOOKUP(TeamDec[[#This Row],[FullName]], tblRace2B[[Name]:[Posn]], 2, FALSE), ""),
    IFERROR(VLOOKUP(TeamDec[[#This Row],[FullName]], tblRace2G[[Name]:[Posn]], 2, FALSE), ""))</f>
        <v>46</v>
      </c>
      <c r="U219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219" s="53" t="str">
        <f>TeamDec[[#This Row],[FullName]]</f>
        <v>Isabella Izzet</v>
      </c>
      <c r="X219" s="51" t="str">
        <f>TeamDec[[#This Row],[Club]]</f>
        <v>Colchester &amp; Tendring AC</v>
      </c>
      <c r="Y219" s="52" t="str">
        <f>TeamDec[[#This Row],[Gender]]</f>
        <v>F</v>
      </c>
      <c r="Z219" s="35">
        <f>IF(TeamDec[[#This Row],[Gender]]="M",
    IFERROR(VLOOKUP(TeamDec[[#This Row],[FullName]], tblRace3B[[Name]:[Posn]], 2, FALSE), ""),
    IFERROR(VLOOKUP(TeamDec[[#This Row],[FullName]], tblRace3G[[Name]:[Posn]], 2, FALSE), ""))</f>
        <v>49</v>
      </c>
      <c r="AA219" s="29">
        <f>IF(TeamDec[[#This Row],[Gender]]="M",
    IFERROR(VLOOKUP(TeamDec[[#This Row],[FullName]], tblRace3B[[Name]:[Points]], 5, FALSE), ""),
    IFERROR(VLOOKUP(TeamDec[[#This Row],[FullName]], tblRace3G[[Name]:[Points]], 5, FALSE), ""))</f>
        <v>18</v>
      </c>
      <c r="AC219" s="53" t="str">
        <f>TeamDec[[#This Row],[FullName]]</f>
        <v>Isabella Izzet</v>
      </c>
      <c r="AD219" s="51" t="str">
        <f>TeamDec[[#This Row],[Club]]</f>
        <v>Colchester &amp; Tendring AC</v>
      </c>
      <c r="AE219" s="52" t="str">
        <f>TeamDec[[#This Row],[Gender]]</f>
        <v>F</v>
      </c>
      <c r="AF219" s="35">
        <f>IF(TeamDec[[#This Row],[Gender]]="M",
    IFERROR(VLOOKUP(TeamDec[[#This Row],[FullName]], tblRace4B[[Name]:[Posn]], 2, FALSE), ""),
    IFERROR(VLOOKUP(TeamDec[[#This Row],[FullName]], tblRace4G[[Name]:[Posn]], 2, FALSE), ""))</f>
        <v>46</v>
      </c>
      <c r="AG219" s="29">
        <f>IF(TeamDec[[#This Row],[Gender]]="M",
    IFERROR(VLOOKUP(TeamDec[[#This Row],[FullName]], tblRace4B[[Name]:[Points]], 5, FALSE), ""),
    IFERROR(VLOOKUP(TeamDec[[#This Row],[FullName]], tblRace4G[[Name]:[Points]], 5, FALSE), ""))</f>
        <v>15</v>
      </c>
      <c r="AI219" s="53" t="str">
        <f>TeamDec[[#This Row],[FullName]]</f>
        <v>Isabella Izzet</v>
      </c>
      <c r="AJ219" s="51" t="str">
        <f>TeamDec[[#This Row],[Club]]</f>
        <v>Colchester &amp; Tendring AC</v>
      </c>
      <c r="AK219" s="52" t="str">
        <f>TeamDec[[#This Row],[Gender]]</f>
        <v>F</v>
      </c>
      <c r="AL2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9" s="53" t="str">
        <f>TeamDec[[#This Row],[FullName]]</f>
        <v>Isabella Izzet</v>
      </c>
      <c r="AP219" s="51" t="str">
        <f>TeamDec[[#This Row],[Club]]</f>
        <v>Colchester &amp; Tendring AC</v>
      </c>
      <c r="AQ219" s="52" t="str">
        <f>TeamDec[[#This Row],[Gender]]</f>
        <v>F</v>
      </c>
      <c r="AR219" s="51" t="str">
        <f>TeamDec[[#This Row],[AG]]</f>
        <v>U11</v>
      </c>
      <c r="AS219" s="35">
        <f t="shared" si="14"/>
        <v>4</v>
      </c>
      <c r="AT219" s="29">
        <f t="shared" si="15"/>
        <v>66</v>
      </c>
    </row>
    <row r="220" spans="1:46" x14ac:dyDescent="0.35">
      <c r="A220" s="5"/>
      <c r="B220" s="6" t="s">
        <v>397</v>
      </c>
      <c r="C220" s="24" t="s">
        <v>359</v>
      </c>
      <c r="D220" s="1" t="str">
        <f t="shared" si="12"/>
        <v>Lexie Koreman-Ball</v>
      </c>
      <c r="E220" s="1" t="s">
        <v>1</v>
      </c>
      <c r="F220" s="30" t="s">
        <v>17</v>
      </c>
      <c r="G220" s="30">
        <v>6</v>
      </c>
      <c r="H220" s="29" t="str">
        <f t="shared" si="13"/>
        <v>U11</v>
      </c>
      <c r="K220" s="53" t="str">
        <f>TeamDec[[#This Row],[FullName]]</f>
        <v>Lexie Koreman-Ball</v>
      </c>
      <c r="L220" s="51" t="str">
        <f>TeamDec[[#This Row],[Club]]</f>
        <v>Colchester &amp; Tendring AC</v>
      </c>
      <c r="M220" s="52" t="str">
        <f>TeamDec[[#This Row],[Gender]]</f>
        <v>F</v>
      </c>
      <c r="N2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0" s="53" t="str">
        <f>TeamDec[[#This Row],[FullName]]</f>
        <v>Lexie Koreman-Ball</v>
      </c>
      <c r="R220" s="51" t="str">
        <f>TeamDec[[#This Row],[Club]]</f>
        <v>Colchester &amp; Tendring AC</v>
      </c>
      <c r="S220" s="52" t="str">
        <f>TeamDec[[#This Row],[Gender]]</f>
        <v>F</v>
      </c>
      <c r="T22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0" s="53" t="str">
        <f>TeamDec[[#This Row],[FullName]]</f>
        <v>Lexie Koreman-Ball</v>
      </c>
      <c r="X220" s="51" t="str">
        <f>TeamDec[[#This Row],[Club]]</f>
        <v>Colchester &amp; Tendring AC</v>
      </c>
      <c r="Y220" s="52" t="str">
        <f>TeamDec[[#This Row],[Gender]]</f>
        <v>F</v>
      </c>
      <c r="Z2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0" s="53" t="str">
        <f>TeamDec[[#This Row],[FullName]]</f>
        <v>Lexie Koreman-Ball</v>
      </c>
      <c r="AD220" s="51" t="str">
        <f>TeamDec[[#This Row],[Club]]</f>
        <v>Colchester &amp; Tendring AC</v>
      </c>
      <c r="AE220" s="52" t="str">
        <f>TeamDec[[#This Row],[Gender]]</f>
        <v>F</v>
      </c>
      <c r="AF2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0" s="53" t="str">
        <f>TeamDec[[#This Row],[FullName]]</f>
        <v>Lexie Koreman-Ball</v>
      </c>
      <c r="AJ220" s="51" t="str">
        <f>TeamDec[[#This Row],[Club]]</f>
        <v>Colchester &amp; Tendring AC</v>
      </c>
      <c r="AK220" s="52" t="str">
        <f>TeamDec[[#This Row],[Gender]]</f>
        <v>F</v>
      </c>
      <c r="AL2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0" s="53" t="str">
        <f>TeamDec[[#This Row],[FullName]]</f>
        <v>Lexie Koreman-Ball</v>
      </c>
      <c r="AP220" s="51" t="str">
        <f>TeamDec[[#This Row],[Club]]</f>
        <v>Colchester &amp; Tendring AC</v>
      </c>
      <c r="AQ220" s="52" t="str">
        <f>TeamDec[[#This Row],[Gender]]</f>
        <v>F</v>
      </c>
      <c r="AR220" s="51" t="str">
        <f>TeamDec[[#This Row],[AG]]</f>
        <v>U11</v>
      </c>
      <c r="AS220" s="35">
        <f t="shared" si="14"/>
        <v>0</v>
      </c>
      <c r="AT220" s="29">
        <f t="shared" si="15"/>
        <v>0</v>
      </c>
    </row>
    <row r="221" spans="1:46" x14ac:dyDescent="0.35">
      <c r="A221" s="5"/>
      <c r="B221" s="6" t="s">
        <v>398</v>
      </c>
      <c r="C221" s="24" t="s">
        <v>399</v>
      </c>
      <c r="D221" s="1" t="str">
        <f t="shared" si="12"/>
        <v>Sofia Lyttle</v>
      </c>
      <c r="E221" s="1" t="s">
        <v>1</v>
      </c>
      <c r="F221" s="30" t="s">
        <v>17</v>
      </c>
      <c r="G221" s="30">
        <v>6</v>
      </c>
      <c r="H221" s="29" t="str">
        <f t="shared" si="13"/>
        <v>U11</v>
      </c>
      <c r="K221" s="53" t="str">
        <f>TeamDec[[#This Row],[FullName]]</f>
        <v>Sofia Lyttle</v>
      </c>
      <c r="L221" s="51" t="str">
        <f>TeamDec[[#This Row],[Club]]</f>
        <v>Colchester &amp; Tendring AC</v>
      </c>
      <c r="M221" s="52" t="str">
        <f>TeamDec[[#This Row],[Gender]]</f>
        <v>F</v>
      </c>
      <c r="N2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1" s="53" t="str">
        <f>TeamDec[[#This Row],[FullName]]</f>
        <v>Sofia Lyttle</v>
      </c>
      <c r="R221" s="51" t="str">
        <f>TeamDec[[#This Row],[Club]]</f>
        <v>Colchester &amp; Tendring AC</v>
      </c>
      <c r="S221" s="52" t="str">
        <f>TeamDec[[#This Row],[Gender]]</f>
        <v>F</v>
      </c>
      <c r="T2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1" s="53" t="str">
        <f>TeamDec[[#This Row],[FullName]]</f>
        <v>Sofia Lyttle</v>
      </c>
      <c r="X221" s="51" t="str">
        <f>TeamDec[[#This Row],[Club]]</f>
        <v>Colchester &amp; Tendring AC</v>
      </c>
      <c r="Y221" s="52" t="str">
        <f>TeamDec[[#This Row],[Gender]]</f>
        <v>F</v>
      </c>
      <c r="Z2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1" s="53" t="str">
        <f>TeamDec[[#This Row],[FullName]]</f>
        <v>Sofia Lyttle</v>
      </c>
      <c r="AD221" s="51" t="str">
        <f>TeamDec[[#This Row],[Club]]</f>
        <v>Colchester &amp; Tendring AC</v>
      </c>
      <c r="AE221" s="52" t="str">
        <f>TeamDec[[#This Row],[Gender]]</f>
        <v>F</v>
      </c>
      <c r="AF2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1" s="53" t="str">
        <f>TeamDec[[#This Row],[FullName]]</f>
        <v>Sofia Lyttle</v>
      </c>
      <c r="AJ221" s="51" t="str">
        <f>TeamDec[[#This Row],[Club]]</f>
        <v>Colchester &amp; Tendring AC</v>
      </c>
      <c r="AK221" s="52" t="str">
        <f>TeamDec[[#This Row],[Gender]]</f>
        <v>F</v>
      </c>
      <c r="AL2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1" s="53" t="str">
        <f>TeamDec[[#This Row],[FullName]]</f>
        <v>Sofia Lyttle</v>
      </c>
      <c r="AP221" s="51" t="str">
        <f>TeamDec[[#This Row],[Club]]</f>
        <v>Colchester &amp; Tendring AC</v>
      </c>
      <c r="AQ221" s="52" t="str">
        <f>TeamDec[[#This Row],[Gender]]</f>
        <v>F</v>
      </c>
      <c r="AR221" s="51" t="str">
        <f>TeamDec[[#This Row],[AG]]</f>
        <v>U11</v>
      </c>
      <c r="AS221" s="35">
        <f t="shared" si="14"/>
        <v>0</v>
      </c>
      <c r="AT221" s="29">
        <f t="shared" si="15"/>
        <v>0</v>
      </c>
    </row>
    <row r="222" spans="1:46" x14ac:dyDescent="0.35">
      <c r="A222" s="5"/>
      <c r="B222" s="6" t="s">
        <v>400</v>
      </c>
      <c r="C222" s="24" t="s">
        <v>401</v>
      </c>
      <c r="D222" s="1" t="str">
        <f t="shared" si="12"/>
        <v>Shambhavi Madhusudhanan</v>
      </c>
      <c r="E222" s="1" t="s">
        <v>1</v>
      </c>
      <c r="F222" s="30" t="s">
        <v>17</v>
      </c>
      <c r="G222" s="30">
        <v>6</v>
      </c>
      <c r="H222" s="29" t="str">
        <f t="shared" si="13"/>
        <v>U11</v>
      </c>
      <c r="K222" s="53" t="str">
        <f>TeamDec[[#This Row],[FullName]]</f>
        <v>Shambhavi Madhusudhanan</v>
      </c>
      <c r="L222" s="51" t="str">
        <f>TeamDec[[#This Row],[Club]]</f>
        <v>Colchester &amp; Tendring AC</v>
      </c>
      <c r="M222" s="52" t="str">
        <f>TeamDec[[#This Row],[Gender]]</f>
        <v>F</v>
      </c>
      <c r="N2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2" s="53" t="str">
        <f>TeamDec[[#This Row],[FullName]]</f>
        <v>Shambhavi Madhusudhanan</v>
      </c>
      <c r="R222" s="51" t="str">
        <f>TeamDec[[#This Row],[Club]]</f>
        <v>Colchester &amp; Tendring AC</v>
      </c>
      <c r="S222" s="52" t="str">
        <f>TeamDec[[#This Row],[Gender]]</f>
        <v>F</v>
      </c>
      <c r="T22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2" s="53" t="str">
        <f>TeamDec[[#This Row],[FullName]]</f>
        <v>Shambhavi Madhusudhanan</v>
      </c>
      <c r="X222" s="51" t="str">
        <f>TeamDec[[#This Row],[Club]]</f>
        <v>Colchester &amp; Tendring AC</v>
      </c>
      <c r="Y222" s="52" t="str">
        <f>TeamDec[[#This Row],[Gender]]</f>
        <v>F</v>
      </c>
      <c r="Z2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2" s="53" t="str">
        <f>TeamDec[[#This Row],[FullName]]</f>
        <v>Shambhavi Madhusudhanan</v>
      </c>
      <c r="AD222" s="51" t="str">
        <f>TeamDec[[#This Row],[Club]]</f>
        <v>Colchester &amp; Tendring AC</v>
      </c>
      <c r="AE222" s="52" t="str">
        <f>TeamDec[[#This Row],[Gender]]</f>
        <v>F</v>
      </c>
      <c r="AF2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2" s="53" t="str">
        <f>TeamDec[[#This Row],[FullName]]</f>
        <v>Shambhavi Madhusudhanan</v>
      </c>
      <c r="AJ222" s="51" t="str">
        <f>TeamDec[[#This Row],[Club]]</f>
        <v>Colchester &amp; Tendring AC</v>
      </c>
      <c r="AK222" s="52" t="str">
        <f>TeamDec[[#This Row],[Gender]]</f>
        <v>F</v>
      </c>
      <c r="AL2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2" s="53" t="str">
        <f>TeamDec[[#This Row],[FullName]]</f>
        <v>Shambhavi Madhusudhanan</v>
      </c>
      <c r="AP222" s="51" t="str">
        <f>TeamDec[[#This Row],[Club]]</f>
        <v>Colchester &amp; Tendring AC</v>
      </c>
      <c r="AQ222" s="52" t="str">
        <f>TeamDec[[#This Row],[Gender]]</f>
        <v>F</v>
      </c>
      <c r="AR222" s="51" t="str">
        <f>TeamDec[[#This Row],[AG]]</f>
        <v>U11</v>
      </c>
      <c r="AS222" s="35">
        <f t="shared" si="14"/>
        <v>0</v>
      </c>
      <c r="AT222" s="29">
        <f t="shared" si="15"/>
        <v>0</v>
      </c>
    </row>
    <row r="223" spans="1:46" x14ac:dyDescent="0.35">
      <c r="A223" s="5"/>
      <c r="B223" s="6" t="s">
        <v>250</v>
      </c>
      <c r="C223" s="24" t="s">
        <v>402</v>
      </c>
      <c r="D223" s="1" t="str">
        <f t="shared" si="12"/>
        <v>Isla Menzies</v>
      </c>
      <c r="E223" s="1" t="s">
        <v>1</v>
      </c>
      <c r="F223" s="30" t="s">
        <v>17</v>
      </c>
      <c r="G223" s="30">
        <v>6</v>
      </c>
      <c r="H223" s="29" t="str">
        <f t="shared" si="13"/>
        <v>U11</v>
      </c>
      <c r="K223" s="53" t="str">
        <f>TeamDec[[#This Row],[FullName]]</f>
        <v>Isla Menzies</v>
      </c>
      <c r="L223" s="51" t="str">
        <f>TeamDec[[#This Row],[Club]]</f>
        <v>Colchester &amp; Tendring AC</v>
      </c>
      <c r="M223" s="52" t="str">
        <f>TeamDec[[#This Row],[Gender]]</f>
        <v>F</v>
      </c>
      <c r="N22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3" s="53" t="str">
        <f>TeamDec[[#This Row],[FullName]]</f>
        <v>Isla Menzies</v>
      </c>
      <c r="R223" s="51" t="str">
        <f>TeamDec[[#This Row],[Club]]</f>
        <v>Colchester &amp; Tendring AC</v>
      </c>
      <c r="S223" s="52" t="str">
        <f>TeamDec[[#This Row],[Gender]]</f>
        <v>F</v>
      </c>
      <c r="T22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3" s="53" t="str">
        <f>TeamDec[[#This Row],[FullName]]</f>
        <v>Isla Menzies</v>
      </c>
      <c r="X223" s="51" t="str">
        <f>TeamDec[[#This Row],[Club]]</f>
        <v>Colchester &amp; Tendring AC</v>
      </c>
      <c r="Y223" s="52" t="str">
        <f>TeamDec[[#This Row],[Gender]]</f>
        <v>F</v>
      </c>
      <c r="Z2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3" s="53" t="str">
        <f>TeamDec[[#This Row],[FullName]]</f>
        <v>Isla Menzies</v>
      </c>
      <c r="AD223" s="51" t="str">
        <f>TeamDec[[#This Row],[Club]]</f>
        <v>Colchester &amp; Tendring AC</v>
      </c>
      <c r="AE223" s="52" t="str">
        <f>TeamDec[[#This Row],[Gender]]</f>
        <v>F</v>
      </c>
      <c r="AF2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3" s="53" t="str">
        <f>TeamDec[[#This Row],[FullName]]</f>
        <v>Isla Menzies</v>
      </c>
      <c r="AJ223" s="51" t="str">
        <f>TeamDec[[#This Row],[Club]]</f>
        <v>Colchester &amp; Tendring AC</v>
      </c>
      <c r="AK223" s="52" t="str">
        <f>TeamDec[[#This Row],[Gender]]</f>
        <v>F</v>
      </c>
      <c r="AL2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3" s="53" t="str">
        <f>TeamDec[[#This Row],[FullName]]</f>
        <v>Isla Menzies</v>
      </c>
      <c r="AP223" s="51" t="str">
        <f>TeamDec[[#This Row],[Club]]</f>
        <v>Colchester &amp; Tendring AC</v>
      </c>
      <c r="AQ223" s="52" t="str">
        <f>TeamDec[[#This Row],[Gender]]</f>
        <v>F</v>
      </c>
      <c r="AR223" s="51" t="str">
        <f>TeamDec[[#This Row],[AG]]</f>
        <v>U11</v>
      </c>
      <c r="AS223" s="35">
        <f t="shared" si="14"/>
        <v>0</v>
      </c>
      <c r="AT223" s="29">
        <f t="shared" si="15"/>
        <v>0</v>
      </c>
    </row>
    <row r="224" spans="1:46" x14ac:dyDescent="0.35">
      <c r="A224" s="5"/>
      <c r="B224" s="6" t="s">
        <v>403</v>
      </c>
      <c r="C224" s="24" t="s">
        <v>404</v>
      </c>
      <c r="D224" s="1" t="str">
        <f t="shared" si="12"/>
        <v>Lisa Ndungu</v>
      </c>
      <c r="E224" s="1" t="s">
        <v>1</v>
      </c>
      <c r="F224" s="30" t="s">
        <v>17</v>
      </c>
      <c r="G224" s="30">
        <v>6</v>
      </c>
      <c r="H224" s="29" t="str">
        <f t="shared" si="13"/>
        <v>U11</v>
      </c>
      <c r="K224" s="53" t="str">
        <f>TeamDec[[#This Row],[FullName]]</f>
        <v>Lisa Ndungu</v>
      </c>
      <c r="L224" s="51" t="str">
        <f>TeamDec[[#This Row],[Club]]</f>
        <v>Colchester &amp; Tendring AC</v>
      </c>
      <c r="M224" s="52" t="str">
        <f>TeamDec[[#This Row],[Gender]]</f>
        <v>F</v>
      </c>
      <c r="N22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4" s="53" t="str">
        <f>TeamDec[[#This Row],[FullName]]</f>
        <v>Lisa Ndungu</v>
      </c>
      <c r="R224" s="51" t="str">
        <f>TeamDec[[#This Row],[Club]]</f>
        <v>Colchester &amp; Tendring AC</v>
      </c>
      <c r="S224" s="52" t="str">
        <f>TeamDec[[#This Row],[Gender]]</f>
        <v>F</v>
      </c>
      <c r="T224" s="35">
        <f>IF(TeamDec[[#This Row],[Gender]]="M",
    IFERROR(VLOOKUP(TeamDec[[#This Row],[FullName]], tblRace2B[[Name]:[Posn]], 2, FALSE), ""),
    IFERROR(VLOOKUP(TeamDec[[#This Row],[FullName]], tblRace2G[[Name]:[Posn]], 2, FALSE), ""))</f>
        <v>53</v>
      </c>
      <c r="U224" s="29">
        <f>IF(TeamDec[[#This Row],[Gender]]="M",
    IFERROR(VLOOKUP(TeamDec[[#This Row],[FullName]], tblRace2B[[Name]:[Points]], 5, FALSE), ""),
    IFERROR(VLOOKUP(TeamDec[[#This Row],[FullName]], tblRace2G[[Name]:[Points]], 5, FALSE), ""))</f>
        <v>17</v>
      </c>
      <c r="W224" s="53" t="str">
        <f>TeamDec[[#This Row],[FullName]]</f>
        <v>Lisa Ndungu</v>
      </c>
      <c r="X224" s="51" t="str">
        <f>TeamDec[[#This Row],[Club]]</f>
        <v>Colchester &amp; Tendring AC</v>
      </c>
      <c r="Y224" s="52" t="str">
        <f>TeamDec[[#This Row],[Gender]]</f>
        <v>F</v>
      </c>
      <c r="Z2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4" s="53" t="str">
        <f>TeamDec[[#This Row],[FullName]]</f>
        <v>Lisa Ndungu</v>
      </c>
      <c r="AD224" s="51" t="str">
        <f>TeamDec[[#This Row],[Club]]</f>
        <v>Colchester &amp; Tendring AC</v>
      </c>
      <c r="AE224" s="52" t="str">
        <f>TeamDec[[#This Row],[Gender]]</f>
        <v>F</v>
      </c>
      <c r="AF224" s="35">
        <f>IF(TeamDec[[#This Row],[Gender]]="M",
    IFERROR(VLOOKUP(TeamDec[[#This Row],[FullName]], tblRace4B[[Name]:[Posn]], 2, FALSE), ""),
    IFERROR(VLOOKUP(TeamDec[[#This Row],[FullName]], tblRace4G[[Name]:[Posn]], 2, FALSE), ""))</f>
        <v>47</v>
      </c>
      <c r="AG224" s="29">
        <f>IF(TeamDec[[#This Row],[Gender]]="M",
    IFERROR(VLOOKUP(TeamDec[[#This Row],[FullName]], tblRace4B[[Name]:[Points]], 5, FALSE), ""),
    IFERROR(VLOOKUP(TeamDec[[#This Row],[FullName]], tblRace4G[[Name]:[Points]], 5, FALSE), ""))</f>
        <v>16</v>
      </c>
      <c r="AI224" s="53" t="str">
        <f>TeamDec[[#This Row],[FullName]]</f>
        <v>Lisa Ndungu</v>
      </c>
      <c r="AJ224" s="51" t="str">
        <f>TeamDec[[#This Row],[Club]]</f>
        <v>Colchester &amp; Tendring AC</v>
      </c>
      <c r="AK224" s="52" t="str">
        <f>TeamDec[[#This Row],[Gender]]</f>
        <v>F</v>
      </c>
      <c r="AL2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4" s="53" t="str">
        <f>TeamDec[[#This Row],[FullName]]</f>
        <v>Lisa Ndungu</v>
      </c>
      <c r="AP224" s="51" t="str">
        <f>TeamDec[[#This Row],[Club]]</f>
        <v>Colchester &amp; Tendring AC</v>
      </c>
      <c r="AQ224" s="52" t="str">
        <f>TeamDec[[#This Row],[Gender]]</f>
        <v>F</v>
      </c>
      <c r="AR224" s="51" t="str">
        <f>TeamDec[[#This Row],[AG]]</f>
        <v>U11</v>
      </c>
      <c r="AS224" s="35">
        <f t="shared" si="14"/>
        <v>2</v>
      </c>
      <c r="AT224" s="29">
        <f t="shared" si="15"/>
        <v>33</v>
      </c>
    </row>
    <row r="225" spans="1:46" x14ac:dyDescent="0.35">
      <c r="A225" s="5"/>
      <c r="B225" s="6" t="s">
        <v>405</v>
      </c>
      <c r="C225" s="24" t="s">
        <v>406</v>
      </c>
      <c r="D225" s="1" t="str">
        <f t="shared" si="12"/>
        <v>Leila Nicholls</v>
      </c>
      <c r="E225" s="1" t="s">
        <v>1</v>
      </c>
      <c r="F225" s="30" t="s">
        <v>17</v>
      </c>
      <c r="G225" s="30">
        <v>6</v>
      </c>
      <c r="H225" s="29" t="str">
        <f t="shared" si="13"/>
        <v>U11</v>
      </c>
      <c r="K225" s="53" t="str">
        <f>TeamDec[[#This Row],[FullName]]</f>
        <v>Leila Nicholls</v>
      </c>
      <c r="L225" s="51" t="str">
        <f>TeamDec[[#This Row],[Club]]</f>
        <v>Colchester &amp; Tendring AC</v>
      </c>
      <c r="M225" s="52" t="str">
        <f>TeamDec[[#This Row],[Gender]]</f>
        <v>F</v>
      </c>
      <c r="N22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5" s="53" t="str">
        <f>TeamDec[[#This Row],[FullName]]</f>
        <v>Leila Nicholls</v>
      </c>
      <c r="R225" s="51" t="str">
        <f>TeamDec[[#This Row],[Club]]</f>
        <v>Colchester &amp; Tendring AC</v>
      </c>
      <c r="S225" s="52" t="str">
        <f>TeamDec[[#This Row],[Gender]]</f>
        <v>F</v>
      </c>
      <c r="T2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5" s="53" t="str">
        <f>TeamDec[[#This Row],[FullName]]</f>
        <v>Leila Nicholls</v>
      </c>
      <c r="X225" s="51" t="str">
        <f>TeamDec[[#This Row],[Club]]</f>
        <v>Colchester &amp; Tendring AC</v>
      </c>
      <c r="Y225" s="52" t="str">
        <f>TeamDec[[#This Row],[Gender]]</f>
        <v>F</v>
      </c>
      <c r="Z2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5" s="53" t="str">
        <f>TeamDec[[#This Row],[FullName]]</f>
        <v>Leila Nicholls</v>
      </c>
      <c r="AD225" s="51" t="str">
        <f>TeamDec[[#This Row],[Club]]</f>
        <v>Colchester &amp; Tendring AC</v>
      </c>
      <c r="AE225" s="52" t="str">
        <f>TeamDec[[#This Row],[Gender]]</f>
        <v>F</v>
      </c>
      <c r="AF2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5" s="53" t="str">
        <f>TeamDec[[#This Row],[FullName]]</f>
        <v>Leila Nicholls</v>
      </c>
      <c r="AJ225" s="51" t="str">
        <f>TeamDec[[#This Row],[Club]]</f>
        <v>Colchester &amp; Tendring AC</v>
      </c>
      <c r="AK225" s="52" t="str">
        <f>TeamDec[[#This Row],[Gender]]</f>
        <v>F</v>
      </c>
      <c r="AL2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5" s="53" t="str">
        <f>TeamDec[[#This Row],[FullName]]</f>
        <v>Leila Nicholls</v>
      </c>
      <c r="AP225" s="51" t="str">
        <f>TeamDec[[#This Row],[Club]]</f>
        <v>Colchester &amp; Tendring AC</v>
      </c>
      <c r="AQ225" s="52" t="str">
        <f>TeamDec[[#This Row],[Gender]]</f>
        <v>F</v>
      </c>
      <c r="AR225" s="51" t="str">
        <f>TeamDec[[#This Row],[AG]]</f>
        <v>U11</v>
      </c>
      <c r="AS225" s="35">
        <f t="shared" si="14"/>
        <v>0</v>
      </c>
      <c r="AT225" s="29">
        <f t="shared" si="15"/>
        <v>0</v>
      </c>
    </row>
    <row r="226" spans="1:46" x14ac:dyDescent="0.35">
      <c r="A226" s="5"/>
      <c r="B226" s="6" t="s">
        <v>407</v>
      </c>
      <c r="C226" s="24" t="s">
        <v>408</v>
      </c>
      <c r="D226" s="1" t="str">
        <f t="shared" si="12"/>
        <v>Ava-Maria Patterson</v>
      </c>
      <c r="E226" s="1" t="s">
        <v>1</v>
      </c>
      <c r="F226" s="30" t="s">
        <v>17</v>
      </c>
      <c r="G226" s="30">
        <v>6</v>
      </c>
      <c r="H226" s="29" t="str">
        <f t="shared" si="13"/>
        <v>U11</v>
      </c>
      <c r="K226" s="53" t="str">
        <f>TeamDec[[#This Row],[FullName]]</f>
        <v>Ava-Maria Patterson</v>
      </c>
      <c r="L226" s="51" t="str">
        <f>TeamDec[[#This Row],[Club]]</f>
        <v>Colchester &amp; Tendring AC</v>
      </c>
      <c r="M226" s="52" t="str">
        <f>TeamDec[[#This Row],[Gender]]</f>
        <v>F</v>
      </c>
      <c r="N22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6" s="53" t="str">
        <f>TeamDec[[#This Row],[FullName]]</f>
        <v>Ava-Maria Patterson</v>
      </c>
      <c r="R226" s="51" t="str">
        <f>TeamDec[[#This Row],[Club]]</f>
        <v>Colchester &amp; Tendring AC</v>
      </c>
      <c r="S226" s="52" t="str">
        <f>TeamDec[[#This Row],[Gender]]</f>
        <v>F</v>
      </c>
      <c r="T22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6" s="53" t="str">
        <f>TeamDec[[#This Row],[FullName]]</f>
        <v>Ava-Maria Patterson</v>
      </c>
      <c r="X226" s="51" t="str">
        <f>TeamDec[[#This Row],[Club]]</f>
        <v>Colchester &amp; Tendring AC</v>
      </c>
      <c r="Y226" s="52" t="str">
        <f>TeamDec[[#This Row],[Gender]]</f>
        <v>F</v>
      </c>
      <c r="Z2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6" s="53" t="str">
        <f>TeamDec[[#This Row],[FullName]]</f>
        <v>Ava-Maria Patterson</v>
      </c>
      <c r="AD226" s="51" t="str">
        <f>TeamDec[[#This Row],[Club]]</f>
        <v>Colchester &amp; Tendring AC</v>
      </c>
      <c r="AE226" s="52" t="str">
        <f>TeamDec[[#This Row],[Gender]]</f>
        <v>F</v>
      </c>
      <c r="AF2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6" s="53" t="str">
        <f>TeamDec[[#This Row],[FullName]]</f>
        <v>Ava-Maria Patterson</v>
      </c>
      <c r="AJ226" s="51" t="str">
        <f>TeamDec[[#This Row],[Club]]</f>
        <v>Colchester &amp; Tendring AC</v>
      </c>
      <c r="AK226" s="52" t="str">
        <f>TeamDec[[#This Row],[Gender]]</f>
        <v>F</v>
      </c>
      <c r="AL2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6" s="53" t="str">
        <f>TeamDec[[#This Row],[FullName]]</f>
        <v>Ava-Maria Patterson</v>
      </c>
      <c r="AP226" s="51" t="str">
        <f>TeamDec[[#This Row],[Club]]</f>
        <v>Colchester &amp; Tendring AC</v>
      </c>
      <c r="AQ226" s="52" t="str">
        <f>TeamDec[[#This Row],[Gender]]</f>
        <v>F</v>
      </c>
      <c r="AR226" s="51" t="str">
        <f>TeamDec[[#This Row],[AG]]</f>
        <v>U11</v>
      </c>
      <c r="AS226" s="35">
        <f t="shared" si="14"/>
        <v>0</v>
      </c>
      <c r="AT226" s="29">
        <f t="shared" si="15"/>
        <v>0</v>
      </c>
    </row>
    <row r="227" spans="1:46" x14ac:dyDescent="0.35">
      <c r="A227" s="5"/>
      <c r="B227" s="6" t="s">
        <v>409</v>
      </c>
      <c r="C227" s="24" t="s">
        <v>410</v>
      </c>
      <c r="D227" s="1" t="str">
        <f t="shared" si="12"/>
        <v>Blake Reeves</v>
      </c>
      <c r="E227" s="1" t="s">
        <v>1</v>
      </c>
      <c r="F227" s="30" t="s">
        <v>17</v>
      </c>
      <c r="G227" s="30">
        <v>6</v>
      </c>
      <c r="H227" s="29" t="str">
        <f t="shared" si="13"/>
        <v>U11</v>
      </c>
      <c r="K227" s="53" t="str">
        <f>TeamDec[[#This Row],[FullName]]</f>
        <v>Blake Reeves</v>
      </c>
      <c r="L227" s="51" t="str">
        <f>TeamDec[[#This Row],[Club]]</f>
        <v>Colchester &amp; Tendring AC</v>
      </c>
      <c r="M227" s="52" t="str">
        <f>TeamDec[[#This Row],[Gender]]</f>
        <v>F</v>
      </c>
      <c r="N22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7" s="53" t="str">
        <f>TeamDec[[#This Row],[FullName]]</f>
        <v>Blake Reeves</v>
      </c>
      <c r="R227" s="51" t="str">
        <f>TeamDec[[#This Row],[Club]]</f>
        <v>Colchester &amp; Tendring AC</v>
      </c>
      <c r="S227" s="52" t="str">
        <f>TeamDec[[#This Row],[Gender]]</f>
        <v>F</v>
      </c>
      <c r="T2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7" s="53" t="str">
        <f>TeamDec[[#This Row],[FullName]]</f>
        <v>Blake Reeves</v>
      </c>
      <c r="X227" s="51" t="str">
        <f>TeamDec[[#This Row],[Club]]</f>
        <v>Colchester &amp; Tendring AC</v>
      </c>
      <c r="Y227" s="52" t="str">
        <f>TeamDec[[#This Row],[Gender]]</f>
        <v>F</v>
      </c>
      <c r="Z2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7" s="53" t="str">
        <f>TeamDec[[#This Row],[FullName]]</f>
        <v>Blake Reeves</v>
      </c>
      <c r="AD227" s="51" t="str">
        <f>TeamDec[[#This Row],[Club]]</f>
        <v>Colchester &amp; Tendring AC</v>
      </c>
      <c r="AE227" s="52" t="str">
        <f>TeamDec[[#This Row],[Gender]]</f>
        <v>F</v>
      </c>
      <c r="AF2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7" s="53" t="str">
        <f>TeamDec[[#This Row],[FullName]]</f>
        <v>Blake Reeves</v>
      </c>
      <c r="AJ227" s="51" t="str">
        <f>TeamDec[[#This Row],[Club]]</f>
        <v>Colchester &amp; Tendring AC</v>
      </c>
      <c r="AK227" s="52" t="str">
        <f>TeamDec[[#This Row],[Gender]]</f>
        <v>F</v>
      </c>
      <c r="AL2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7" s="53" t="str">
        <f>TeamDec[[#This Row],[FullName]]</f>
        <v>Blake Reeves</v>
      </c>
      <c r="AP227" s="51" t="str">
        <f>TeamDec[[#This Row],[Club]]</f>
        <v>Colchester &amp; Tendring AC</v>
      </c>
      <c r="AQ227" s="52" t="str">
        <f>TeamDec[[#This Row],[Gender]]</f>
        <v>F</v>
      </c>
      <c r="AR227" s="51" t="str">
        <f>TeamDec[[#This Row],[AG]]</f>
        <v>U11</v>
      </c>
      <c r="AS227" s="35">
        <f t="shared" si="14"/>
        <v>0</v>
      </c>
      <c r="AT227" s="29">
        <f t="shared" si="15"/>
        <v>0</v>
      </c>
    </row>
    <row r="228" spans="1:46" x14ac:dyDescent="0.35">
      <c r="A228" s="5"/>
      <c r="B228" s="6" t="s">
        <v>411</v>
      </c>
      <c r="C228" s="24" t="s">
        <v>251</v>
      </c>
      <c r="D228" s="1" t="str">
        <f t="shared" si="12"/>
        <v>Ellie Roberts</v>
      </c>
      <c r="E228" s="1" t="s">
        <v>1</v>
      </c>
      <c r="F228" s="30" t="s">
        <v>17</v>
      </c>
      <c r="G228" s="30">
        <v>6</v>
      </c>
      <c r="H228" s="29" t="str">
        <f t="shared" si="13"/>
        <v>U11</v>
      </c>
      <c r="K228" s="53" t="str">
        <f>TeamDec[[#This Row],[FullName]]</f>
        <v>Ellie Roberts</v>
      </c>
      <c r="L228" s="51" t="str">
        <f>TeamDec[[#This Row],[Club]]</f>
        <v>Colchester &amp; Tendring AC</v>
      </c>
      <c r="M228" s="52" t="str">
        <f>TeamDec[[#This Row],[Gender]]</f>
        <v>F</v>
      </c>
      <c r="N22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8" s="53" t="str">
        <f>TeamDec[[#This Row],[FullName]]</f>
        <v>Ellie Roberts</v>
      </c>
      <c r="R228" s="51" t="str">
        <f>TeamDec[[#This Row],[Club]]</f>
        <v>Colchester &amp; Tendring AC</v>
      </c>
      <c r="S228" s="52" t="str">
        <f>TeamDec[[#This Row],[Gender]]</f>
        <v>F</v>
      </c>
      <c r="T2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8" s="53" t="str">
        <f>TeamDec[[#This Row],[FullName]]</f>
        <v>Ellie Roberts</v>
      </c>
      <c r="X228" s="51" t="str">
        <f>TeamDec[[#This Row],[Club]]</f>
        <v>Colchester &amp; Tendring AC</v>
      </c>
      <c r="Y228" s="52" t="str">
        <f>TeamDec[[#This Row],[Gender]]</f>
        <v>F</v>
      </c>
      <c r="Z2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8" s="53" t="str">
        <f>TeamDec[[#This Row],[FullName]]</f>
        <v>Ellie Roberts</v>
      </c>
      <c r="AD228" s="51" t="str">
        <f>TeamDec[[#This Row],[Club]]</f>
        <v>Colchester &amp; Tendring AC</v>
      </c>
      <c r="AE228" s="52" t="str">
        <f>TeamDec[[#This Row],[Gender]]</f>
        <v>F</v>
      </c>
      <c r="AF2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8" s="53" t="str">
        <f>TeamDec[[#This Row],[FullName]]</f>
        <v>Ellie Roberts</v>
      </c>
      <c r="AJ228" s="51" t="str">
        <f>TeamDec[[#This Row],[Club]]</f>
        <v>Colchester &amp; Tendring AC</v>
      </c>
      <c r="AK228" s="52" t="str">
        <f>TeamDec[[#This Row],[Gender]]</f>
        <v>F</v>
      </c>
      <c r="AL2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8" s="53" t="str">
        <f>TeamDec[[#This Row],[FullName]]</f>
        <v>Ellie Roberts</v>
      </c>
      <c r="AP228" s="51" t="str">
        <f>TeamDec[[#This Row],[Club]]</f>
        <v>Colchester &amp; Tendring AC</v>
      </c>
      <c r="AQ228" s="52" t="str">
        <f>TeamDec[[#This Row],[Gender]]</f>
        <v>F</v>
      </c>
      <c r="AR228" s="51" t="str">
        <f>TeamDec[[#This Row],[AG]]</f>
        <v>U11</v>
      </c>
      <c r="AS228" s="35">
        <f t="shared" si="14"/>
        <v>0</v>
      </c>
      <c r="AT228" s="29">
        <f t="shared" si="15"/>
        <v>0</v>
      </c>
    </row>
    <row r="229" spans="1:46" x14ac:dyDescent="0.35">
      <c r="A229" s="5"/>
      <c r="B229" s="6" t="s">
        <v>412</v>
      </c>
      <c r="C229" s="24" t="s">
        <v>413</v>
      </c>
      <c r="D229" s="1" t="str">
        <f t="shared" si="12"/>
        <v>Nahla Shana</v>
      </c>
      <c r="E229" s="1" t="s">
        <v>1</v>
      </c>
      <c r="F229" s="30" t="s">
        <v>17</v>
      </c>
      <c r="G229" s="30">
        <v>6</v>
      </c>
      <c r="H229" s="29" t="str">
        <f t="shared" si="13"/>
        <v>U11</v>
      </c>
      <c r="K229" s="53" t="str">
        <f>TeamDec[[#This Row],[FullName]]</f>
        <v>Nahla Shana</v>
      </c>
      <c r="L229" s="51" t="str">
        <f>TeamDec[[#This Row],[Club]]</f>
        <v>Colchester &amp; Tendring AC</v>
      </c>
      <c r="M229" s="52" t="str">
        <f>TeamDec[[#This Row],[Gender]]</f>
        <v>F</v>
      </c>
      <c r="N22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9" s="53" t="str">
        <f>TeamDec[[#This Row],[FullName]]</f>
        <v>Nahla Shana</v>
      </c>
      <c r="R229" s="51" t="str">
        <f>TeamDec[[#This Row],[Club]]</f>
        <v>Colchester &amp; Tendring AC</v>
      </c>
      <c r="S229" s="52" t="str">
        <f>TeamDec[[#This Row],[Gender]]</f>
        <v>F</v>
      </c>
      <c r="T2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9" s="53" t="str">
        <f>TeamDec[[#This Row],[FullName]]</f>
        <v>Nahla Shana</v>
      </c>
      <c r="X229" s="51" t="str">
        <f>TeamDec[[#This Row],[Club]]</f>
        <v>Colchester &amp; Tendring AC</v>
      </c>
      <c r="Y229" s="52" t="str">
        <f>TeamDec[[#This Row],[Gender]]</f>
        <v>F</v>
      </c>
      <c r="Z2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9" s="53" t="str">
        <f>TeamDec[[#This Row],[FullName]]</f>
        <v>Nahla Shana</v>
      </c>
      <c r="AD229" s="51" t="str">
        <f>TeamDec[[#This Row],[Club]]</f>
        <v>Colchester &amp; Tendring AC</v>
      </c>
      <c r="AE229" s="52" t="str">
        <f>TeamDec[[#This Row],[Gender]]</f>
        <v>F</v>
      </c>
      <c r="AF2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9" s="53" t="str">
        <f>TeamDec[[#This Row],[FullName]]</f>
        <v>Nahla Shana</v>
      </c>
      <c r="AJ229" s="51" t="str">
        <f>TeamDec[[#This Row],[Club]]</f>
        <v>Colchester &amp; Tendring AC</v>
      </c>
      <c r="AK229" s="52" t="str">
        <f>TeamDec[[#This Row],[Gender]]</f>
        <v>F</v>
      </c>
      <c r="AL2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9" s="53" t="str">
        <f>TeamDec[[#This Row],[FullName]]</f>
        <v>Nahla Shana</v>
      </c>
      <c r="AP229" s="51" t="str">
        <f>TeamDec[[#This Row],[Club]]</f>
        <v>Colchester &amp; Tendring AC</v>
      </c>
      <c r="AQ229" s="52" t="str">
        <f>TeamDec[[#This Row],[Gender]]</f>
        <v>F</v>
      </c>
      <c r="AR229" s="51" t="str">
        <f>TeamDec[[#This Row],[AG]]</f>
        <v>U11</v>
      </c>
      <c r="AS229" s="35">
        <f t="shared" si="14"/>
        <v>0</v>
      </c>
      <c r="AT229" s="29">
        <f t="shared" si="15"/>
        <v>0</v>
      </c>
    </row>
    <row r="230" spans="1:46" x14ac:dyDescent="0.35">
      <c r="A230" s="5"/>
      <c r="B230" s="6" t="s">
        <v>414</v>
      </c>
      <c r="C230" s="24" t="s">
        <v>364</v>
      </c>
      <c r="D230" s="1" t="str">
        <f t="shared" si="12"/>
        <v>Myla Vivian</v>
      </c>
      <c r="E230" s="1" t="s">
        <v>1</v>
      </c>
      <c r="F230" s="30" t="s">
        <v>17</v>
      </c>
      <c r="G230" s="30">
        <v>6</v>
      </c>
      <c r="H230" s="29" t="str">
        <f t="shared" si="13"/>
        <v>U11</v>
      </c>
      <c r="K230" s="53" t="str">
        <f>TeamDec[[#This Row],[FullName]]</f>
        <v>Myla Vivian</v>
      </c>
      <c r="L230" s="51" t="str">
        <f>TeamDec[[#This Row],[Club]]</f>
        <v>Colchester &amp; Tendring AC</v>
      </c>
      <c r="M230" s="52" t="str">
        <f>TeamDec[[#This Row],[Gender]]</f>
        <v>F</v>
      </c>
      <c r="N23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0" s="53" t="str">
        <f>TeamDec[[#This Row],[FullName]]</f>
        <v>Myla Vivian</v>
      </c>
      <c r="R230" s="51" t="str">
        <f>TeamDec[[#This Row],[Club]]</f>
        <v>Colchester &amp; Tendring AC</v>
      </c>
      <c r="S230" s="52" t="str">
        <f>TeamDec[[#This Row],[Gender]]</f>
        <v>F</v>
      </c>
      <c r="T2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0" s="53" t="str">
        <f>TeamDec[[#This Row],[FullName]]</f>
        <v>Myla Vivian</v>
      </c>
      <c r="X230" s="51" t="str">
        <f>TeamDec[[#This Row],[Club]]</f>
        <v>Colchester &amp; Tendring AC</v>
      </c>
      <c r="Y230" s="52" t="str">
        <f>TeamDec[[#This Row],[Gender]]</f>
        <v>F</v>
      </c>
      <c r="Z2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0" s="53" t="str">
        <f>TeamDec[[#This Row],[FullName]]</f>
        <v>Myla Vivian</v>
      </c>
      <c r="AD230" s="51" t="str">
        <f>TeamDec[[#This Row],[Club]]</f>
        <v>Colchester &amp; Tendring AC</v>
      </c>
      <c r="AE230" s="52" t="str">
        <f>TeamDec[[#This Row],[Gender]]</f>
        <v>F</v>
      </c>
      <c r="AF2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0" s="53" t="str">
        <f>TeamDec[[#This Row],[FullName]]</f>
        <v>Myla Vivian</v>
      </c>
      <c r="AJ230" s="51" t="str">
        <f>TeamDec[[#This Row],[Club]]</f>
        <v>Colchester &amp; Tendring AC</v>
      </c>
      <c r="AK230" s="52" t="str">
        <f>TeamDec[[#This Row],[Gender]]</f>
        <v>F</v>
      </c>
      <c r="AL2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0" s="53" t="str">
        <f>TeamDec[[#This Row],[FullName]]</f>
        <v>Myla Vivian</v>
      </c>
      <c r="AP230" s="51" t="str">
        <f>TeamDec[[#This Row],[Club]]</f>
        <v>Colchester &amp; Tendring AC</v>
      </c>
      <c r="AQ230" s="52" t="str">
        <f>TeamDec[[#This Row],[Gender]]</f>
        <v>F</v>
      </c>
      <c r="AR230" s="51" t="str">
        <f>TeamDec[[#This Row],[AG]]</f>
        <v>U11</v>
      </c>
      <c r="AS230" s="35">
        <f t="shared" si="14"/>
        <v>0</v>
      </c>
      <c r="AT230" s="29">
        <f t="shared" si="15"/>
        <v>0</v>
      </c>
    </row>
    <row r="231" spans="1:46" x14ac:dyDescent="0.35">
      <c r="A231" s="5"/>
      <c r="B231" s="6" t="s">
        <v>415</v>
      </c>
      <c r="C231" s="24" t="s">
        <v>416</v>
      </c>
      <c r="D231" s="1" t="str">
        <f t="shared" si="12"/>
        <v>Ziggy Webster-Earle</v>
      </c>
      <c r="E231" s="1" t="s">
        <v>1</v>
      </c>
      <c r="F231" s="30" t="s">
        <v>17</v>
      </c>
      <c r="G231" s="30">
        <v>6</v>
      </c>
      <c r="H231" s="29" t="str">
        <f t="shared" si="13"/>
        <v>U11</v>
      </c>
      <c r="K231" s="53" t="str">
        <f>TeamDec[[#This Row],[FullName]]</f>
        <v>Ziggy Webster-Earle</v>
      </c>
      <c r="L231" s="51" t="str">
        <f>TeamDec[[#This Row],[Club]]</f>
        <v>Colchester &amp; Tendring AC</v>
      </c>
      <c r="M231" s="52" t="str">
        <f>TeamDec[[#This Row],[Gender]]</f>
        <v>F</v>
      </c>
      <c r="N23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1" s="53" t="str">
        <f>TeamDec[[#This Row],[FullName]]</f>
        <v>Ziggy Webster-Earle</v>
      </c>
      <c r="R231" s="51" t="str">
        <f>TeamDec[[#This Row],[Club]]</f>
        <v>Colchester &amp; Tendring AC</v>
      </c>
      <c r="S231" s="52" t="str">
        <f>TeamDec[[#This Row],[Gender]]</f>
        <v>F</v>
      </c>
      <c r="T2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1" s="53" t="str">
        <f>TeamDec[[#This Row],[FullName]]</f>
        <v>Ziggy Webster-Earle</v>
      </c>
      <c r="X231" s="51" t="str">
        <f>TeamDec[[#This Row],[Club]]</f>
        <v>Colchester &amp; Tendring AC</v>
      </c>
      <c r="Y231" s="52" t="str">
        <f>TeamDec[[#This Row],[Gender]]</f>
        <v>F</v>
      </c>
      <c r="Z2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1" s="53" t="str">
        <f>TeamDec[[#This Row],[FullName]]</f>
        <v>Ziggy Webster-Earle</v>
      </c>
      <c r="AD231" s="51" t="str">
        <f>TeamDec[[#This Row],[Club]]</f>
        <v>Colchester &amp; Tendring AC</v>
      </c>
      <c r="AE231" s="52" t="str">
        <f>TeamDec[[#This Row],[Gender]]</f>
        <v>F</v>
      </c>
      <c r="AF2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1" s="53" t="str">
        <f>TeamDec[[#This Row],[FullName]]</f>
        <v>Ziggy Webster-Earle</v>
      </c>
      <c r="AJ231" s="51" t="str">
        <f>TeamDec[[#This Row],[Club]]</f>
        <v>Colchester &amp; Tendring AC</v>
      </c>
      <c r="AK231" s="52" t="str">
        <f>TeamDec[[#This Row],[Gender]]</f>
        <v>F</v>
      </c>
      <c r="AL2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1" s="53" t="str">
        <f>TeamDec[[#This Row],[FullName]]</f>
        <v>Ziggy Webster-Earle</v>
      </c>
      <c r="AP231" s="51" t="str">
        <f>TeamDec[[#This Row],[Club]]</f>
        <v>Colchester &amp; Tendring AC</v>
      </c>
      <c r="AQ231" s="52" t="str">
        <f>TeamDec[[#This Row],[Gender]]</f>
        <v>F</v>
      </c>
      <c r="AR231" s="51" t="str">
        <f>TeamDec[[#This Row],[AG]]</f>
        <v>U11</v>
      </c>
      <c r="AS231" s="35">
        <f t="shared" si="14"/>
        <v>0</v>
      </c>
      <c r="AT231" s="29">
        <f t="shared" si="15"/>
        <v>0</v>
      </c>
    </row>
    <row r="232" spans="1:46" x14ac:dyDescent="0.35">
      <c r="A232" s="5"/>
      <c r="B232" s="102" t="s">
        <v>417</v>
      </c>
      <c r="C232" s="27" t="s">
        <v>418</v>
      </c>
      <c r="D232" s="1" t="str">
        <f t="shared" si="12"/>
        <v>Freya Bailey</v>
      </c>
      <c r="E232" s="1" t="s">
        <v>1</v>
      </c>
      <c r="F232" s="30" t="s">
        <v>17</v>
      </c>
      <c r="G232" s="30">
        <v>7</v>
      </c>
      <c r="H232" s="29" t="str">
        <f t="shared" si="13"/>
        <v>U13</v>
      </c>
      <c r="K232" s="53" t="str">
        <f>TeamDec[[#This Row],[FullName]]</f>
        <v>Freya Bailey</v>
      </c>
      <c r="L232" s="51" t="str">
        <f>TeamDec[[#This Row],[Club]]</f>
        <v>Colchester &amp; Tendring AC</v>
      </c>
      <c r="M232" s="52" t="str">
        <f>TeamDec[[#This Row],[Gender]]</f>
        <v>F</v>
      </c>
      <c r="N23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2" s="53" t="str">
        <f>TeamDec[[#This Row],[FullName]]</f>
        <v>Freya Bailey</v>
      </c>
      <c r="R232" s="51" t="str">
        <f>TeamDec[[#This Row],[Club]]</f>
        <v>Colchester &amp; Tendring AC</v>
      </c>
      <c r="S232" s="52" t="str">
        <f>TeamDec[[#This Row],[Gender]]</f>
        <v>F</v>
      </c>
      <c r="T2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2" s="53" t="str">
        <f>TeamDec[[#This Row],[FullName]]</f>
        <v>Freya Bailey</v>
      </c>
      <c r="X232" s="51" t="str">
        <f>TeamDec[[#This Row],[Club]]</f>
        <v>Colchester &amp; Tendring AC</v>
      </c>
      <c r="Y232" s="52" t="str">
        <f>TeamDec[[#This Row],[Gender]]</f>
        <v>F</v>
      </c>
      <c r="Z2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2" s="53" t="str">
        <f>TeamDec[[#This Row],[FullName]]</f>
        <v>Freya Bailey</v>
      </c>
      <c r="AD232" s="51" t="str">
        <f>TeamDec[[#This Row],[Club]]</f>
        <v>Colchester &amp; Tendring AC</v>
      </c>
      <c r="AE232" s="52" t="str">
        <f>TeamDec[[#This Row],[Gender]]</f>
        <v>F</v>
      </c>
      <c r="AF232" s="35">
        <f>IF(TeamDec[[#This Row],[Gender]]="M",
    IFERROR(VLOOKUP(TeamDec[[#This Row],[FullName]], tblRace4B[[Name]:[Posn]], 2, FALSE), ""),
    IFERROR(VLOOKUP(TeamDec[[#This Row],[FullName]], tblRace4G[[Name]:[Posn]], 2, FALSE), ""))</f>
        <v>5</v>
      </c>
      <c r="AG232" s="29">
        <f>IF(TeamDec[[#This Row],[Gender]]="M",
    IFERROR(VLOOKUP(TeamDec[[#This Row],[FullName]], tblRace4B[[Name]:[Points]], 5, FALSE), ""),
    IFERROR(VLOOKUP(TeamDec[[#This Row],[FullName]], tblRace4G[[Name]:[Points]], 5, FALSE), ""))</f>
        <v>4</v>
      </c>
      <c r="AI232" s="53" t="str">
        <f>TeamDec[[#This Row],[FullName]]</f>
        <v>Freya Bailey</v>
      </c>
      <c r="AJ232" s="51" t="str">
        <f>TeamDec[[#This Row],[Club]]</f>
        <v>Colchester &amp; Tendring AC</v>
      </c>
      <c r="AK232" s="52" t="str">
        <f>TeamDec[[#This Row],[Gender]]</f>
        <v>F</v>
      </c>
      <c r="AL2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2" s="53" t="str">
        <f>TeamDec[[#This Row],[FullName]]</f>
        <v>Freya Bailey</v>
      </c>
      <c r="AP232" s="51" t="str">
        <f>TeamDec[[#This Row],[Club]]</f>
        <v>Colchester &amp; Tendring AC</v>
      </c>
      <c r="AQ232" s="52" t="str">
        <f>TeamDec[[#This Row],[Gender]]</f>
        <v>F</v>
      </c>
      <c r="AR232" s="51" t="str">
        <f>TeamDec[[#This Row],[AG]]</f>
        <v>U13</v>
      </c>
      <c r="AS232" s="35">
        <f t="shared" si="14"/>
        <v>1</v>
      </c>
      <c r="AT232" s="29">
        <f t="shared" si="15"/>
        <v>4</v>
      </c>
    </row>
    <row r="233" spans="1:46" x14ac:dyDescent="0.35">
      <c r="A233" s="5"/>
      <c r="B233" s="6" t="s">
        <v>419</v>
      </c>
      <c r="C233" s="24" t="s">
        <v>420</v>
      </c>
      <c r="D233" s="1" t="str">
        <f t="shared" si="12"/>
        <v>Esme Bohannon</v>
      </c>
      <c r="E233" s="1" t="s">
        <v>1</v>
      </c>
      <c r="F233" s="30" t="s">
        <v>17</v>
      </c>
      <c r="G233" s="30">
        <v>7</v>
      </c>
      <c r="H233" s="29" t="str">
        <f t="shared" si="13"/>
        <v>U13</v>
      </c>
      <c r="K233" s="53" t="str">
        <f>TeamDec[[#This Row],[FullName]]</f>
        <v>Esme Bohannon</v>
      </c>
      <c r="L233" s="51" t="str">
        <f>TeamDec[[#This Row],[Club]]</f>
        <v>Colchester &amp; Tendring AC</v>
      </c>
      <c r="M233" s="52" t="str">
        <f>TeamDec[[#This Row],[Gender]]</f>
        <v>F</v>
      </c>
      <c r="N23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3" s="53" t="str">
        <f>TeamDec[[#This Row],[FullName]]</f>
        <v>Esme Bohannon</v>
      </c>
      <c r="R233" s="51" t="str">
        <f>TeamDec[[#This Row],[Club]]</f>
        <v>Colchester &amp; Tendring AC</v>
      </c>
      <c r="S233" s="52" t="str">
        <f>TeamDec[[#This Row],[Gender]]</f>
        <v>F</v>
      </c>
      <c r="T23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3" s="53" t="str">
        <f>TeamDec[[#This Row],[FullName]]</f>
        <v>Esme Bohannon</v>
      </c>
      <c r="X233" s="51" t="str">
        <f>TeamDec[[#This Row],[Club]]</f>
        <v>Colchester &amp; Tendring AC</v>
      </c>
      <c r="Y233" s="52" t="str">
        <f>TeamDec[[#This Row],[Gender]]</f>
        <v>F</v>
      </c>
      <c r="Z2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3" s="53" t="str">
        <f>TeamDec[[#This Row],[FullName]]</f>
        <v>Esme Bohannon</v>
      </c>
      <c r="AD233" s="51" t="str">
        <f>TeamDec[[#This Row],[Club]]</f>
        <v>Colchester &amp; Tendring AC</v>
      </c>
      <c r="AE233" s="52" t="str">
        <f>TeamDec[[#This Row],[Gender]]</f>
        <v>F</v>
      </c>
      <c r="AF2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3" s="53" t="str">
        <f>TeamDec[[#This Row],[FullName]]</f>
        <v>Esme Bohannon</v>
      </c>
      <c r="AJ233" s="51" t="str">
        <f>TeamDec[[#This Row],[Club]]</f>
        <v>Colchester &amp; Tendring AC</v>
      </c>
      <c r="AK233" s="52" t="str">
        <f>TeamDec[[#This Row],[Gender]]</f>
        <v>F</v>
      </c>
      <c r="AL2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3" s="53" t="str">
        <f>TeamDec[[#This Row],[FullName]]</f>
        <v>Esme Bohannon</v>
      </c>
      <c r="AP233" s="51" t="str">
        <f>TeamDec[[#This Row],[Club]]</f>
        <v>Colchester &amp; Tendring AC</v>
      </c>
      <c r="AQ233" s="52" t="str">
        <f>TeamDec[[#This Row],[Gender]]</f>
        <v>F</v>
      </c>
      <c r="AR233" s="51" t="str">
        <f>TeamDec[[#This Row],[AG]]</f>
        <v>U13</v>
      </c>
      <c r="AS233" s="35">
        <f t="shared" si="14"/>
        <v>0</v>
      </c>
      <c r="AT233" s="29">
        <f t="shared" si="15"/>
        <v>0</v>
      </c>
    </row>
    <row r="234" spans="1:46" x14ac:dyDescent="0.35">
      <c r="A234" s="5"/>
      <c r="B234" s="6" t="s">
        <v>178</v>
      </c>
      <c r="C234" s="24" t="s">
        <v>421</v>
      </c>
      <c r="D234" s="1" t="str">
        <f t="shared" si="12"/>
        <v>Isabelle Famojuro</v>
      </c>
      <c r="E234" s="1" t="s">
        <v>1</v>
      </c>
      <c r="F234" s="30" t="s">
        <v>17</v>
      </c>
      <c r="G234" s="30">
        <v>7</v>
      </c>
      <c r="H234" s="29" t="str">
        <f t="shared" si="13"/>
        <v>U13</v>
      </c>
      <c r="K234" s="53" t="str">
        <f>TeamDec[[#This Row],[FullName]]</f>
        <v>Isabelle Famojuro</v>
      </c>
      <c r="L234" s="51" t="str">
        <f>TeamDec[[#This Row],[Club]]</f>
        <v>Colchester &amp; Tendring AC</v>
      </c>
      <c r="M234" s="52" t="str">
        <f>TeamDec[[#This Row],[Gender]]</f>
        <v>F</v>
      </c>
      <c r="N23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4" s="53" t="str">
        <f>TeamDec[[#This Row],[FullName]]</f>
        <v>Isabelle Famojuro</v>
      </c>
      <c r="R234" s="51" t="str">
        <f>TeamDec[[#This Row],[Club]]</f>
        <v>Colchester &amp; Tendring AC</v>
      </c>
      <c r="S234" s="52" t="str">
        <f>TeamDec[[#This Row],[Gender]]</f>
        <v>F</v>
      </c>
      <c r="T23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4" s="53" t="str">
        <f>TeamDec[[#This Row],[FullName]]</f>
        <v>Isabelle Famojuro</v>
      </c>
      <c r="X234" s="51" t="str">
        <f>TeamDec[[#This Row],[Club]]</f>
        <v>Colchester &amp; Tendring AC</v>
      </c>
      <c r="Y234" s="52" t="str">
        <f>TeamDec[[#This Row],[Gender]]</f>
        <v>F</v>
      </c>
      <c r="Z2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4" s="53" t="str">
        <f>TeamDec[[#This Row],[FullName]]</f>
        <v>Isabelle Famojuro</v>
      </c>
      <c r="AD234" s="51" t="str">
        <f>TeamDec[[#This Row],[Club]]</f>
        <v>Colchester &amp; Tendring AC</v>
      </c>
      <c r="AE234" s="52" t="str">
        <f>TeamDec[[#This Row],[Gender]]</f>
        <v>F</v>
      </c>
      <c r="AF2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4" s="53" t="str">
        <f>TeamDec[[#This Row],[FullName]]</f>
        <v>Isabelle Famojuro</v>
      </c>
      <c r="AJ234" s="51" t="str">
        <f>TeamDec[[#This Row],[Club]]</f>
        <v>Colchester &amp; Tendring AC</v>
      </c>
      <c r="AK234" s="52" t="str">
        <f>TeamDec[[#This Row],[Gender]]</f>
        <v>F</v>
      </c>
      <c r="AL2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4" s="53" t="str">
        <f>TeamDec[[#This Row],[FullName]]</f>
        <v>Isabelle Famojuro</v>
      </c>
      <c r="AP234" s="51" t="str">
        <f>TeamDec[[#This Row],[Club]]</f>
        <v>Colchester &amp; Tendring AC</v>
      </c>
      <c r="AQ234" s="52" t="str">
        <f>TeamDec[[#This Row],[Gender]]</f>
        <v>F</v>
      </c>
      <c r="AR234" s="51" t="str">
        <f>TeamDec[[#This Row],[AG]]</f>
        <v>U13</v>
      </c>
      <c r="AS234" s="35">
        <f t="shared" si="14"/>
        <v>0</v>
      </c>
      <c r="AT234" s="29">
        <f t="shared" si="15"/>
        <v>0</v>
      </c>
    </row>
    <row r="235" spans="1:46" x14ac:dyDescent="0.35">
      <c r="A235" s="5"/>
      <c r="B235" s="6" t="s">
        <v>422</v>
      </c>
      <c r="C235" s="24" t="s">
        <v>384</v>
      </c>
      <c r="D235" s="1" t="str">
        <f t="shared" si="12"/>
        <v>Ivy-Rose Hallahan</v>
      </c>
      <c r="E235" s="1" t="s">
        <v>1</v>
      </c>
      <c r="F235" s="30" t="s">
        <v>17</v>
      </c>
      <c r="G235" s="30">
        <v>7</v>
      </c>
      <c r="H235" s="29" t="str">
        <f t="shared" si="13"/>
        <v>U13</v>
      </c>
      <c r="K235" s="53" t="str">
        <f>TeamDec[[#This Row],[FullName]]</f>
        <v>Ivy-Rose Hallahan</v>
      </c>
      <c r="L235" s="51" t="str">
        <f>TeamDec[[#This Row],[Club]]</f>
        <v>Colchester &amp; Tendring AC</v>
      </c>
      <c r="M235" s="52" t="str">
        <f>TeamDec[[#This Row],[Gender]]</f>
        <v>F</v>
      </c>
      <c r="N235" s="35">
        <f>IF(TeamDec[[#This Row],[Gender]]="M",
    IFERROR(VLOOKUP(TeamDec[[#This Row],[FullName]], tblRace1B[[Name]:[Posn]], 2, FALSE), ""),
    IFERROR(VLOOKUP(TeamDec[[#This Row],[FullName]], tblRace1G[[Name]:[Posn]], 2, FALSE), ""))</f>
        <v>24</v>
      </c>
      <c r="O235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235" s="53" t="str">
        <f>TeamDec[[#This Row],[FullName]]</f>
        <v>Ivy-Rose Hallahan</v>
      </c>
      <c r="R235" s="51" t="str">
        <f>TeamDec[[#This Row],[Club]]</f>
        <v>Colchester &amp; Tendring AC</v>
      </c>
      <c r="S235" s="52" t="str">
        <f>TeamDec[[#This Row],[Gender]]</f>
        <v>F</v>
      </c>
      <c r="T23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5" s="53" t="str">
        <f>TeamDec[[#This Row],[FullName]]</f>
        <v>Ivy-Rose Hallahan</v>
      </c>
      <c r="X235" s="51" t="str">
        <f>TeamDec[[#This Row],[Club]]</f>
        <v>Colchester &amp; Tendring AC</v>
      </c>
      <c r="Y235" s="52" t="str">
        <f>TeamDec[[#This Row],[Gender]]</f>
        <v>F</v>
      </c>
      <c r="Z235" s="35">
        <f>IF(TeamDec[[#This Row],[Gender]]="M",
    IFERROR(VLOOKUP(TeamDec[[#This Row],[FullName]], tblRace3B[[Name]:[Posn]], 2, FALSE), ""),
    IFERROR(VLOOKUP(TeamDec[[#This Row],[FullName]], tblRace3G[[Name]:[Posn]], 2, FALSE), ""))</f>
        <v>13</v>
      </c>
      <c r="AA235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235" s="53" t="str">
        <f>TeamDec[[#This Row],[FullName]]</f>
        <v>Ivy-Rose Hallahan</v>
      </c>
      <c r="AD235" s="51" t="str">
        <f>TeamDec[[#This Row],[Club]]</f>
        <v>Colchester &amp; Tendring AC</v>
      </c>
      <c r="AE235" s="52" t="str">
        <f>TeamDec[[#This Row],[Gender]]</f>
        <v>F</v>
      </c>
      <c r="AF235" s="35">
        <f>IF(TeamDec[[#This Row],[Gender]]="M",
    IFERROR(VLOOKUP(TeamDec[[#This Row],[FullName]], tblRace4B[[Name]:[Posn]], 2, FALSE), ""),
    IFERROR(VLOOKUP(TeamDec[[#This Row],[FullName]], tblRace4G[[Name]:[Posn]], 2, FALSE), ""))</f>
        <v>15</v>
      </c>
      <c r="AG235" s="29">
        <f>IF(TeamDec[[#This Row],[Gender]]="M",
    IFERROR(VLOOKUP(TeamDec[[#This Row],[FullName]], tblRace4B[[Name]:[Points]], 5, FALSE), ""),
    IFERROR(VLOOKUP(TeamDec[[#This Row],[FullName]], tblRace4G[[Name]:[Points]], 5, FALSE), ""))</f>
        <v>5</v>
      </c>
      <c r="AI235" s="53" t="str">
        <f>TeamDec[[#This Row],[FullName]]</f>
        <v>Ivy-Rose Hallahan</v>
      </c>
      <c r="AJ235" s="51" t="str">
        <f>TeamDec[[#This Row],[Club]]</f>
        <v>Colchester &amp; Tendring AC</v>
      </c>
      <c r="AK235" s="52" t="str">
        <f>TeamDec[[#This Row],[Gender]]</f>
        <v>F</v>
      </c>
      <c r="AL2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5" s="53" t="str">
        <f>TeamDec[[#This Row],[FullName]]</f>
        <v>Ivy-Rose Hallahan</v>
      </c>
      <c r="AP235" s="51" t="str">
        <f>TeamDec[[#This Row],[Club]]</f>
        <v>Colchester &amp; Tendring AC</v>
      </c>
      <c r="AQ235" s="52" t="str">
        <f>TeamDec[[#This Row],[Gender]]</f>
        <v>F</v>
      </c>
      <c r="AR235" s="51" t="str">
        <f>TeamDec[[#This Row],[AG]]</f>
        <v>U13</v>
      </c>
      <c r="AS235" s="35">
        <f t="shared" si="14"/>
        <v>3</v>
      </c>
      <c r="AT235" s="29">
        <f t="shared" si="15"/>
        <v>16</v>
      </c>
    </row>
    <row r="236" spans="1:46" x14ac:dyDescent="0.35">
      <c r="A236" s="5"/>
      <c r="B236" s="6" t="s">
        <v>423</v>
      </c>
      <c r="C236" s="24" t="s">
        <v>424</v>
      </c>
      <c r="D236" s="1" t="str">
        <f t="shared" si="12"/>
        <v>Kacie Langton</v>
      </c>
      <c r="E236" s="1" t="s">
        <v>1</v>
      </c>
      <c r="F236" s="30" t="s">
        <v>17</v>
      </c>
      <c r="G236" s="30">
        <v>7</v>
      </c>
      <c r="H236" s="29" t="str">
        <f t="shared" si="13"/>
        <v>U13</v>
      </c>
      <c r="K236" s="53" t="str">
        <f>TeamDec[[#This Row],[FullName]]</f>
        <v>Kacie Langton</v>
      </c>
      <c r="L236" s="51" t="str">
        <f>TeamDec[[#This Row],[Club]]</f>
        <v>Colchester &amp; Tendring AC</v>
      </c>
      <c r="M236" s="52" t="str">
        <f>TeamDec[[#This Row],[Gender]]</f>
        <v>F</v>
      </c>
      <c r="N2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6" s="53" t="str">
        <f>TeamDec[[#This Row],[FullName]]</f>
        <v>Kacie Langton</v>
      </c>
      <c r="R236" s="51" t="str">
        <f>TeamDec[[#This Row],[Club]]</f>
        <v>Colchester &amp; Tendring AC</v>
      </c>
      <c r="S236" s="52" t="str">
        <f>TeamDec[[#This Row],[Gender]]</f>
        <v>F</v>
      </c>
      <c r="T236" s="35">
        <f>IF(TeamDec[[#This Row],[Gender]]="M",
    IFERROR(VLOOKUP(TeamDec[[#This Row],[FullName]], tblRace2B[[Name]:[Posn]], 2, FALSE), ""),
    IFERROR(VLOOKUP(TeamDec[[#This Row],[FullName]], tblRace2G[[Name]:[Posn]], 2, FALSE), ""))</f>
        <v>26</v>
      </c>
      <c r="U236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236" s="53" t="str">
        <f>TeamDec[[#This Row],[FullName]]</f>
        <v>Kacie Langton</v>
      </c>
      <c r="X236" s="51" t="str">
        <f>TeamDec[[#This Row],[Club]]</f>
        <v>Colchester &amp; Tendring AC</v>
      </c>
      <c r="Y236" s="52" t="str">
        <f>TeamDec[[#This Row],[Gender]]</f>
        <v>F</v>
      </c>
      <c r="Z2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6" s="53" t="str">
        <f>TeamDec[[#This Row],[FullName]]</f>
        <v>Kacie Langton</v>
      </c>
      <c r="AD236" s="51" t="str">
        <f>TeamDec[[#This Row],[Club]]</f>
        <v>Colchester &amp; Tendring AC</v>
      </c>
      <c r="AE236" s="52" t="str">
        <f>TeamDec[[#This Row],[Gender]]</f>
        <v>F</v>
      </c>
      <c r="AF236" s="35">
        <f>IF(TeamDec[[#This Row],[Gender]]="M",
    IFERROR(VLOOKUP(TeamDec[[#This Row],[FullName]], tblRace4B[[Name]:[Posn]], 2, FALSE), ""),
    IFERROR(VLOOKUP(TeamDec[[#This Row],[FullName]], tblRace4G[[Name]:[Posn]], 2, FALSE), ""))</f>
        <v>24</v>
      </c>
      <c r="AG236" s="29">
        <f>IF(TeamDec[[#This Row],[Gender]]="M",
    IFERROR(VLOOKUP(TeamDec[[#This Row],[FullName]], tblRace4B[[Name]:[Points]], 5, FALSE), ""),
    IFERROR(VLOOKUP(TeamDec[[#This Row],[FullName]], tblRace4G[[Name]:[Points]], 5, FALSE), ""))</f>
        <v>9</v>
      </c>
      <c r="AI236" s="53" t="str">
        <f>TeamDec[[#This Row],[FullName]]</f>
        <v>Kacie Langton</v>
      </c>
      <c r="AJ236" s="51" t="str">
        <f>TeamDec[[#This Row],[Club]]</f>
        <v>Colchester &amp; Tendring AC</v>
      </c>
      <c r="AK236" s="52" t="str">
        <f>TeamDec[[#This Row],[Gender]]</f>
        <v>F</v>
      </c>
      <c r="AL2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6" s="53" t="str">
        <f>TeamDec[[#This Row],[FullName]]</f>
        <v>Kacie Langton</v>
      </c>
      <c r="AP236" s="51" t="str">
        <f>TeamDec[[#This Row],[Club]]</f>
        <v>Colchester &amp; Tendring AC</v>
      </c>
      <c r="AQ236" s="52" t="str">
        <f>TeamDec[[#This Row],[Gender]]</f>
        <v>F</v>
      </c>
      <c r="AR236" s="51" t="str">
        <f>TeamDec[[#This Row],[AG]]</f>
        <v>U13</v>
      </c>
      <c r="AS236" s="35">
        <f t="shared" si="14"/>
        <v>2</v>
      </c>
      <c r="AT236" s="29">
        <f t="shared" si="15"/>
        <v>17</v>
      </c>
    </row>
    <row r="237" spans="1:46" x14ac:dyDescent="0.35">
      <c r="A237" s="5"/>
      <c r="B237" s="6" t="s">
        <v>425</v>
      </c>
      <c r="C237" s="24" t="s">
        <v>426</v>
      </c>
      <c r="D237" s="1" t="str">
        <f t="shared" si="12"/>
        <v>Elizabeth Parker</v>
      </c>
      <c r="E237" s="1" t="s">
        <v>1</v>
      </c>
      <c r="F237" s="30" t="s">
        <v>17</v>
      </c>
      <c r="G237" s="30">
        <v>7</v>
      </c>
      <c r="H237" s="29" t="str">
        <f t="shared" si="13"/>
        <v>U13</v>
      </c>
      <c r="K237" s="53" t="str">
        <f>TeamDec[[#This Row],[FullName]]</f>
        <v>Elizabeth Parker</v>
      </c>
      <c r="L237" s="51" t="str">
        <f>TeamDec[[#This Row],[Club]]</f>
        <v>Colchester &amp; Tendring AC</v>
      </c>
      <c r="M237" s="52" t="str">
        <f>TeamDec[[#This Row],[Gender]]</f>
        <v>F</v>
      </c>
      <c r="N2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7" s="53" t="str">
        <f>TeamDec[[#This Row],[FullName]]</f>
        <v>Elizabeth Parker</v>
      </c>
      <c r="R237" s="51" t="str">
        <f>TeamDec[[#This Row],[Club]]</f>
        <v>Colchester &amp; Tendring AC</v>
      </c>
      <c r="S237" s="52" t="str">
        <f>TeamDec[[#This Row],[Gender]]</f>
        <v>F</v>
      </c>
      <c r="T23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7" s="53" t="str">
        <f>TeamDec[[#This Row],[FullName]]</f>
        <v>Elizabeth Parker</v>
      </c>
      <c r="X237" s="51" t="str">
        <f>TeamDec[[#This Row],[Club]]</f>
        <v>Colchester &amp; Tendring AC</v>
      </c>
      <c r="Y237" s="52" t="str">
        <f>TeamDec[[#This Row],[Gender]]</f>
        <v>F</v>
      </c>
      <c r="Z2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7" s="53" t="str">
        <f>TeamDec[[#This Row],[FullName]]</f>
        <v>Elizabeth Parker</v>
      </c>
      <c r="AD237" s="51" t="str">
        <f>TeamDec[[#This Row],[Club]]</f>
        <v>Colchester &amp; Tendring AC</v>
      </c>
      <c r="AE237" s="52" t="str">
        <f>TeamDec[[#This Row],[Gender]]</f>
        <v>F</v>
      </c>
      <c r="AF2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7" s="53" t="str">
        <f>TeamDec[[#This Row],[FullName]]</f>
        <v>Elizabeth Parker</v>
      </c>
      <c r="AJ237" s="51" t="str">
        <f>TeamDec[[#This Row],[Club]]</f>
        <v>Colchester &amp; Tendring AC</v>
      </c>
      <c r="AK237" s="52" t="str">
        <f>TeamDec[[#This Row],[Gender]]</f>
        <v>F</v>
      </c>
      <c r="AL2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7" s="53" t="str">
        <f>TeamDec[[#This Row],[FullName]]</f>
        <v>Elizabeth Parker</v>
      </c>
      <c r="AP237" s="51" t="str">
        <f>TeamDec[[#This Row],[Club]]</f>
        <v>Colchester &amp; Tendring AC</v>
      </c>
      <c r="AQ237" s="52" t="str">
        <f>TeamDec[[#This Row],[Gender]]</f>
        <v>F</v>
      </c>
      <c r="AR237" s="51" t="str">
        <f>TeamDec[[#This Row],[AG]]</f>
        <v>U13</v>
      </c>
      <c r="AS237" s="35">
        <f t="shared" si="14"/>
        <v>0</v>
      </c>
      <c r="AT237" s="29">
        <f t="shared" si="15"/>
        <v>0</v>
      </c>
    </row>
    <row r="238" spans="1:46" x14ac:dyDescent="0.35">
      <c r="A238" s="5"/>
      <c r="B238" s="6" t="s">
        <v>427</v>
      </c>
      <c r="C238" s="24" t="s">
        <v>428</v>
      </c>
      <c r="D238" s="1" t="str">
        <f t="shared" si="12"/>
        <v>Liara Ronan</v>
      </c>
      <c r="E238" s="1" t="s">
        <v>1</v>
      </c>
      <c r="F238" s="30" t="s">
        <v>17</v>
      </c>
      <c r="G238" s="30">
        <v>7</v>
      </c>
      <c r="H238" s="29" t="str">
        <f t="shared" si="13"/>
        <v>U13</v>
      </c>
      <c r="K238" s="53" t="str">
        <f>TeamDec[[#This Row],[FullName]]</f>
        <v>Liara Ronan</v>
      </c>
      <c r="L238" s="51" t="str">
        <f>TeamDec[[#This Row],[Club]]</f>
        <v>Colchester &amp; Tendring AC</v>
      </c>
      <c r="M238" s="52" t="str">
        <f>TeamDec[[#This Row],[Gender]]</f>
        <v>F</v>
      </c>
      <c r="N2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8" s="53" t="str">
        <f>TeamDec[[#This Row],[FullName]]</f>
        <v>Liara Ronan</v>
      </c>
      <c r="R238" s="51" t="str">
        <f>TeamDec[[#This Row],[Club]]</f>
        <v>Colchester &amp; Tendring AC</v>
      </c>
      <c r="S238" s="52" t="str">
        <f>TeamDec[[#This Row],[Gender]]</f>
        <v>F</v>
      </c>
      <c r="T2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8" s="53" t="str">
        <f>TeamDec[[#This Row],[FullName]]</f>
        <v>Liara Ronan</v>
      </c>
      <c r="X238" s="51" t="str">
        <f>TeamDec[[#This Row],[Club]]</f>
        <v>Colchester &amp; Tendring AC</v>
      </c>
      <c r="Y238" s="52" t="str">
        <f>TeamDec[[#This Row],[Gender]]</f>
        <v>F</v>
      </c>
      <c r="Z2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8" s="53" t="str">
        <f>TeamDec[[#This Row],[FullName]]</f>
        <v>Liara Ronan</v>
      </c>
      <c r="AD238" s="51" t="str">
        <f>TeamDec[[#This Row],[Club]]</f>
        <v>Colchester &amp; Tendring AC</v>
      </c>
      <c r="AE238" s="52" t="str">
        <f>TeamDec[[#This Row],[Gender]]</f>
        <v>F</v>
      </c>
      <c r="AF2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8" s="53" t="str">
        <f>TeamDec[[#This Row],[FullName]]</f>
        <v>Liara Ronan</v>
      </c>
      <c r="AJ238" s="51" t="str">
        <f>TeamDec[[#This Row],[Club]]</f>
        <v>Colchester &amp; Tendring AC</v>
      </c>
      <c r="AK238" s="52" t="str">
        <f>TeamDec[[#This Row],[Gender]]</f>
        <v>F</v>
      </c>
      <c r="AL2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8" s="53" t="str">
        <f>TeamDec[[#This Row],[FullName]]</f>
        <v>Liara Ronan</v>
      </c>
      <c r="AP238" s="51" t="str">
        <f>TeamDec[[#This Row],[Club]]</f>
        <v>Colchester &amp; Tendring AC</v>
      </c>
      <c r="AQ238" s="52" t="str">
        <f>TeamDec[[#This Row],[Gender]]</f>
        <v>F</v>
      </c>
      <c r="AR238" s="51" t="str">
        <f>TeamDec[[#This Row],[AG]]</f>
        <v>U13</v>
      </c>
      <c r="AS238" s="35">
        <f t="shared" si="14"/>
        <v>0</v>
      </c>
      <c r="AT238" s="29">
        <f t="shared" si="15"/>
        <v>0</v>
      </c>
    </row>
    <row r="239" spans="1:46" x14ac:dyDescent="0.35">
      <c r="A239" s="5"/>
      <c r="B239" s="6" t="s">
        <v>1002</v>
      </c>
      <c r="C239" s="24" t="s">
        <v>1003</v>
      </c>
      <c r="D239" s="1" t="str">
        <f t="shared" si="12"/>
        <v>Holly Bullard</v>
      </c>
      <c r="E239" s="1" t="s">
        <v>1</v>
      </c>
      <c r="F239" s="30" t="s">
        <v>17</v>
      </c>
      <c r="G239" s="30">
        <v>7</v>
      </c>
      <c r="H239" s="29" t="str">
        <f t="shared" si="13"/>
        <v>U13</v>
      </c>
      <c r="K239" s="53" t="str">
        <f>TeamDec[[#This Row],[FullName]]</f>
        <v>Holly Bullard</v>
      </c>
      <c r="L239" s="51" t="str">
        <f>TeamDec[[#This Row],[Club]]</f>
        <v>Colchester &amp; Tendring AC</v>
      </c>
      <c r="M239" s="52" t="str">
        <f>TeamDec[[#This Row],[Gender]]</f>
        <v>F</v>
      </c>
      <c r="N23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9" s="53" t="str">
        <f>TeamDec[[#This Row],[FullName]]</f>
        <v>Holly Bullard</v>
      </c>
      <c r="R239" s="51" t="str">
        <f>TeamDec[[#This Row],[Club]]</f>
        <v>Colchester &amp; Tendring AC</v>
      </c>
      <c r="S239" s="52" t="str">
        <f>TeamDec[[#This Row],[Gender]]</f>
        <v>F</v>
      </c>
      <c r="T2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9" s="53" t="str">
        <f>TeamDec[[#This Row],[FullName]]</f>
        <v>Holly Bullard</v>
      </c>
      <c r="X239" s="51" t="str">
        <f>TeamDec[[#This Row],[Club]]</f>
        <v>Colchester &amp; Tendring AC</v>
      </c>
      <c r="Y239" s="52" t="str">
        <f>TeamDec[[#This Row],[Gender]]</f>
        <v>F</v>
      </c>
      <c r="Z239" s="35">
        <f>IF(TeamDec[[#This Row],[Gender]]="M",
    IFERROR(VLOOKUP(TeamDec[[#This Row],[FullName]], tblRace3B[[Name]:[Posn]], 2, FALSE), ""),
    IFERROR(VLOOKUP(TeamDec[[#This Row],[FullName]], tblRace3G[[Name]:[Posn]], 2, FALSE), ""))</f>
        <v>14</v>
      </c>
      <c r="AA239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239" s="53" t="str">
        <f>TeamDec[[#This Row],[FullName]]</f>
        <v>Holly Bullard</v>
      </c>
      <c r="AD239" s="51" t="str">
        <f>TeamDec[[#This Row],[Club]]</f>
        <v>Colchester &amp; Tendring AC</v>
      </c>
      <c r="AE239" s="52" t="str">
        <f>TeamDec[[#This Row],[Gender]]</f>
        <v>F</v>
      </c>
      <c r="AF2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9" s="53" t="str">
        <f>TeamDec[[#This Row],[FullName]]</f>
        <v>Holly Bullard</v>
      </c>
      <c r="AJ239" s="51" t="str">
        <f>TeamDec[[#This Row],[Club]]</f>
        <v>Colchester &amp; Tendring AC</v>
      </c>
      <c r="AK239" s="52" t="str">
        <f>TeamDec[[#This Row],[Gender]]</f>
        <v>F</v>
      </c>
      <c r="AL2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9" s="53" t="str">
        <f>TeamDec[[#This Row],[FullName]]</f>
        <v>Holly Bullard</v>
      </c>
      <c r="AP239" s="51" t="str">
        <f>TeamDec[[#This Row],[Club]]</f>
        <v>Colchester &amp; Tendring AC</v>
      </c>
      <c r="AQ239" s="52" t="str">
        <f>TeamDec[[#This Row],[Gender]]</f>
        <v>F</v>
      </c>
      <c r="AR239" s="51" t="str">
        <f>TeamDec[[#This Row],[AG]]</f>
        <v>U13</v>
      </c>
      <c r="AS239" s="35">
        <f t="shared" si="14"/>
        <v>1</v>
      </c>
      <c r="AT239" s="29">
        <f t="shared" si="15"/>
        <v>5</v>
      </c>
    </row>
    <row r="240" spans="1:46" x14ac:dyDescent="0.35">
      <c r="A240" s="5"/>
      <c r="B240" s="6" t="s">
        <v>805</v>
      </c>
      <c r="C240" s="24" t="s">
        <v>846</v>
      </c>
      <c r="D240" s="1" t="str">
        <f t="shared" si="12"/>
        <v>Alicia Bibby</v>
      </c>
      <c r="E240" s="1" t="s">
        <v>1</v>
      </c>
      <c r="F240" s="30" t="s">
        <v>17</v>
      </c>
      <c r="G240" s="30">
        <v>8</v>
      </c>
      <c r="H240" s="29" t="str">
        <f t="shared" si="13"/>
        <v>U13</v>
      </c>
      <c r="K240" s="53" t="str">
        <f>TeamDec[[#This Row],[FullName]]</f>
        <v>Alicia Bibby</v>
      </c>
      <c r="L240" s="51" t="str">
        <f>TeamDec[[#This Row],[Club]]</f>
        <v>Colchester &amp; Tendring AC</v>
      </c>
      <c r="M240" s="52" t="str">
        <f>TeamDec[[#This Row],[Gender]]</f>
        <v>F</v>
      </c>
      <c r="N24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0" s="53" t="str">
        <f>TeamDec[[#This Row],[FullName]]</f>
        <v>Alicia Bibby</v>
      </c>
      <c r="R240" s="51" t="str">
        <f>TeamDec[[#This Row],[Club]]</f>
        <v>Colchester &amp; Tendring AC</v>
      </c>
      <c r="S240" s="52" t="str">
        <f>TeamDec[[#This Row],[Gender]]</f>
        <v>F</v>
      </c>
      <c r="T240" s="35">
        <f>IF(TeamDec[[#This Row],[Gender]]="M",
    IFERROR(VLOOKUP(TeamDec[[#This Row],[FullName]], tblRace2B[[Name]:[Posn]], 2, FALSE), ""),
    IFERROR(VLOOKUP(TeamDec[[#This Row],[FullName]], tblRace2G[[Name]:[Posn]], 2, FALSE), ""))</f>
        <v>20</v>
      </c>
      <c r="U240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40" s="53" t="str">
        <f>TeamDec[[#This Row],[FullName]]</f>
        <v>Alicia Bibby</v>
      </c>
      <c r="X240" s="51" t="str">
        <f>TeamDec[[#This Row],[Club]]</f>
        <v>Colchester &amp; Tendring AC</v>
      </c>
      <c r="Y240" s="52" t="str">
        <f>TeamDec[[#This Row],[Gender]]</f>
        <v>F</v>
      </c>
      <c r="Z240" s="35">
        <f>IF(TeamDec[[#This Row],[Gender]]="M",
    IFERROR(VLOOKUP(TeamDec[[#This Row],[FullName]], tblRace3B[[Name]:[Posn]], 2, FALSE), ""),
    IFERROR(VLOOKUP(TeamDec[[#This Row],[FullName]], tblRace3G[[Name]:[Posn]], 2, FALSE), ""))</f>
        <v>12</v>
      </c>
      <c r="AA240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240" s="53" t="str">
        <f>TeamDec[[#This Row],[FullName]]</f>
        <v>Alicia Bibby</v>
      </c>
      <c r="AD240" s="51" t="str">
        <f>TeamDec[[#This Row],[Club]]</f>
        <v>Colchester &amp; Tendring AC</v>
      </c>
      <c r="AE240" s="52" t="str">
        <f>TeamDec[[#This Row],[Gender]]</f>
        <v>F</v>
      </c>
      <c r="AF2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0" s="53" t="str">
        <f>TeamDec[[#This Row],[FullName]]</f>
        <v>Alicia Bibby</v>
      </c>
      <c r="AJ240" s="51" t="str">
        <f>TeamDec[[#This Row],[Club]]</f>
        <v>Colchester &amp; Tendring AC</v>
      </c>
      <c r="AK240" s="52" t="str">
        <f>TeamDec[[#This Row],[Gender]]</f>
        <v>F</v>
      </c>
      <c r="AL2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0" s="53" t="str">
        <f>TeamDec[[#This Row],[FullName]]</f>
        <v>Alicia Bibby</v>
      </c>
      <c r="AP240" s="51" t="str">
        <f>TeamDec[[#This Row],[Club]]</f>
        <v>Colchester &amp; Tendring AC</v>
      </c>
      <c r="AQ240" s="52" t="str">
        <f>TeamDec[[#This Row],[Gender]]</f>
        <v>F</v>
      </c>
      <c r="AR240" s="51" t="str">
        <f>TeamDec[[#This Row],[AG]]</f>
        <v>U13</v>
      </c>
      <c r="AS240" s="35">
        <f t="shared" si="14"/>
        <v>2</v>
      </c>
      <c r="AT240" s="29">
        <f t="shared" si="15"/>
        <v>8</v>
      </c>
    </row>
    <row r="241" spans="1:46" x14ac:dyDescent="0.35">
      <c r="A241" s="5"/>
      <c r="B241" s="102" t="s">
        <v>429</v>
      </c>
      <c r="C241" s="27" t="s">
        <v>325</v>
      </c>
      <c r="D241" s="1" t="str">
        <f t="shared" si="12"/>
        <v>Chloe Allam</v>
      </c>
      <c r="E241" s="1" t="s">
        <v>1</v>
      </c>
      <c r="F241" s="30" t="s">
        <v>17</v>
      </c>
      <c r="G241" s="30">
        <v>8</v>
      </c>
      <c r="H241" s="29" t="str">
        <f t="shared" si="13"/>
        <v>U13</v>
      </c>
      <c r="K241" s="53" t="str">
        <f>TeamDec[[#This Row],[FullName]]</f>
        <v>Chloe Allam</v>
      </c>
      <c r="L241" s="51" t="str">
        <f>TeamDec[[#This Row],[Club]]</f>
        <v>Colchester &amp; Tendring AC</v>
      </c>
      <c r="M241" s="52" t="str">
        <f>TeamDec[[#This Row],[Gender]]</f>
        <v>F</v>
      </c>
      <c r="N24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1" s="53" t="str">
        <f>TeamDec[[#This Row],[FullName]]</f>
        <v>Chloe Allam</v>
      </c>
      <c r="R241" s="51" t="str">
        <f>TeamDec[[#This Row],[Club]]</f>
        <v>Colchester &amp; Tendring AC</v>
      </c>
      <c r="S241" s="52" t="str">
        <f>TeamDec[[#This Row],[Gender]]</f>
        <v>F</v>
      </c>
      <c r="T24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1" s="53" t="str">
        <f>TeamDec[[#This Row],[FullName]]</f>
        <v>Chloe Allam</v>
      </c>
      <c r="X241" s="51" t="str">
        <f>TeamDec[[#This Row],[Club]]</f>
        <v>Colchester &amp; Tendring AC</v>
      </c>
      <c r="Y241" s="52" t="str">
        <f>TeamDec[[#This Row],[Gender]]</f>
        <v>F</v>
      </c>
      <c r="Z24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1" s="53" t="str">
        <f>TeamDec[[#This Row],[FullName]]</f>
        <v>Chloe Allam</v>
      </c>
      <c r="AD241" s="51" t="str">
        <f>TeamDec[[#This Row],[Club]]</f>
        <v>Colchester &amp; Tendring AC</v>
      </c>
      <c r="AE241" s="52" t="str">
        <f>TeamDec[[#This Row],[Gender]]</f>
        <v>F</v>
      </c>
      <c r="AF2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1" s="53" t="str">
        <f>TeamDec[[#This Row],[FullName]]</f>
        <v>Chloe Allam</v>
      </c>
      <c r="AJ241" s="51" t="str">
        <f>TeamDec[[#This Row],[Club]]</f>
        <v>Colchester &amp; Tendring AC</v>
      </c>
      <c r="AK241" s="52" t="str">
        <f>TeamDec[[#This Row],[Gender]]</f>
        <v>F</v>
      </c>
      <c r="AL2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1" s="53" t="str">
        <f>TeamDec[[#This Row],[FullName]]</f>
        <v>Chloe Allam</v>
      </c>
      <c r="AP241" s="51" t="str">
        <f>TeamDec[[#This Row],[Club]]</f>
        <v>Colchester &amp; Tendring AC</v>
      </c>
      <c r="AQ241" s="52" t="str">
        <f>TeamDec[[#This Row],[Gender]]</f>
        <v>F</v>
      </c>
      <c r="AR241" s="51" t="str">
        <f>TeamDec[[#This Row],[AG]]</f>
        <v>U13</v>
      </c>
      <c r="AS241" s="35">
        <f t="shared" si="14"/>
        <v>0</v>
      </c>
      <c r="AT241" s="29">
        <f t="shared" si="15"/>
        <v>0</v>
      </c>
    </row>
    <row r="242" spans="1:46" x14ac:dyDescent="0.35">
      <c r="A242" s="5"/>
      <c r="B242" s="6" t="s">
        <v>430</v>
      </c>
      <c r="C242" s="24" t="s">
        <v>431</v>
      </c>
      <c r="D242" s="1" t="str">
        <f t="shared" si="12"/>
        <v>Mia Lawes</v>
      </c>
      <c r="E242" s="1" t="s">
        <v>1</v>
      </c>
      <c r="F242" s="30" t="s">
        <v>17</v>
      </c>
      <c r="G242" s="30">
        <v>8</v>
      </c>
      <c r="H242" s="29" t="str">
        <f t="shared" si="13"/>
        <v>U13</v>
      </c>
      <c r="K242" s="53" t="str">
        <f>TeamDec[[#This Row],[FullName]]</f>
        <v>Mia Lawes</v>
      </c>
      <c r="L242" s="51" t="str">
        <f>TeamDec[[#This Row],[Club]]</f>
        <v>Colchester &amp; Tendring AC</v>
      </c>
      <c r="M242" s="52" t="str">
        <f>TeamDec[[#This Row],[Gender]]</f>
        <v>F</v>
      </c>
      <c r="N242" s="35">
        <f>IF(TeamDec[[#This Row],[Gender]]="M",
    IFERROR(VLOOKUP(TeamDec[[#This Row],[FullName]], tblRace1B[[Name]:[Posn]], 2, FALSE), ""),
    IFERROR(VLOOKUP(TeamDec[[#This Row],[FullName]], tblRace1G[[Name]:[Posn]], 2, FALSE), ""))</f>
        <v>1</v>
      </c>
      <c r="O242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242" s="53" t="str">
        <f>TeamDec[[#This Row],[FullName]]</f>
        <v>Mia Lawes</v>
      </c>
      <c r="R242" s="51" t="str">
        <f>TeamDec[[#This Row],[Club]]</f>
        <v>Colchester &amp; Tendring AC</v>
      </c>
      <c r="S242" s="52" t="str">
        <f>TeamDec[[#This Row],[Gender]]</f>
        <v>F</v>
      </c>
      <c r="T242" s="35">
        <f>IF(TeamDec[[#This Row],[Gender]]="M",
    IFERROR(VLOOKUP(TeamDec[[#This Row],[FullName]], tblRace2B[[Name]:[Posn]], 2, FALSE), ""),
    IFERROR(VLOOKUP(TeamDec[[#This Row],[FullName]], tblRace2G[[Name]:[Posn]], 2, FALSE), ""))</f>
        <v>3</v>
      </c>
      <c r="U242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42" s="53" t="str">
        <f>TeamDec[[#This Row],[FullName]]</f>
        <v>Mia Lawes</v>
      </c>
      <c r="X242" s="51" t="str">
        <f>TeamDec[[#This Row],[Club]]</f>
        <v>Colchester &amp; Tendring AC</v>
      </c>
      <c r="Y242" s="52" t="str">
        <f>TeamDec[[#This Row],[Gender]]</f>
        <v>F</v>
      </c>
      <c r="Z242" s="35">
        <f>IF(TeamDec[[#This Row],[Gender]]="M",
    IFERROR(VLOOKUP(TeamDec[[#This Row],[FullName]], tblRace3B[[Name]:[Posn]], 2, FALSE), ""),
    IFERROR(VLOOKUP(TeamDec[[#This Row],[FullName]], tblRace3G[[Name]:[Posn]], 2, FALSE), ""))</f>
        <v>3</v>
      </c>
      <c r="AA242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242" s="53" t="str">
        <f>TeamDec[[#This Row],[FullName]]</f>
        <v>Mia Lawes</v>
      </c>
      <c r="AD242" s="51" t="str">
        <f>TeamDec[[#This Row],[Club]]</f>
        <v>Colchester &amp; Tendring AC</v>
      </c>
      <c r="AE242" s="52" t="str">
        <f>TeamDec[[#This Row],[Gender]]</f>
        <v>F</v>
      </c>
      <c r="AF242" s="35">
        <f>IF(TeamDec[[#This Row],[Gender]]="M",
    IFERROR(VLOOKUP(TeamDec[[#This Row],[FullName]], tblRace4B[[Name]:[Posn]], 2, FALSE), ""),
    IFERROR(VLOOKUP(TeamDec[[#This Row],[FullName]], tblRace4G[[Name]:[Posn]], 2, FALSE), ""))</f>
        <v>4</v>
      </c>
      <c r="AG242" s="29">
        <f>IF(TeamDec[[#This Row],[Gender]]="M",
    IFERROR(VLOOKUP(TeamDec[[#This Row],[FullName]], tblRace4B[[Name]:[Points]], 5, FALSE), ""),
    IFERROR(VLOOKUP(TeamDec[[#This Row],[FullName]], tblRace4G[[Name]:[Points]], 5, FALSE), ""))</f>
        <v>3</v>
      </c>
      <c r="AI242" s="53" t="str">
        <f>TeamDec[[#This Row],[FullName]]</f>
        <v>Mia Lawes</v>
      </c>
      <c r="AJ242" s="51" t="str">
        <f>TeamDec[[#This Row],[Club]]</f>
        <v>Colchester &amp; Tendring AC</v>
      </c>
      <c r="AK242" s="52" t="str">
        <f>TeamDec[[#This Row],[Gender]]</f>
        <v>F</v>
      </c>
      <c r="AL2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2" s="53" t="str">
        <f>TeamDec[[#This Row],[FullName]]</f>
        <v>Mia Lawes</v>
      </c>
      <c r="AP242" s="51" t="str">
        <f>TeamDec[[#This Row],[Club]]</f>
        <v>Colchester &amp; Tendring AC</v>
      </c>
      <c r="AQ242" s="52" t="str">
        <f>TeamDec[[#This Row],[Gender]]</f>
        <v>F</v>
      </c>
      <c r="AR242" s="51" t="str">
        <f>TeamDec[[#This Row],[AG]]</f>
        <v>U13</v>
      </c>
      <c r="AS242" s="35">
        <f t="shared" si="14"/>
        <v>4</v>
      </c>
      <c r="AT242" s="29">
        <f t="shared" si="15"/>
        <v>7</v>
      </c>
    </row>
    <row r="243" spans="1:46" x14ac:dyDescent="0.35">
      <c r="A243" s="5"/>
      <c r="B243" s="6" t="s">
        <v>432</v>
      </c>
      <c r="C243" s="24" t="s">
        <v>433</v>
      </c>
      <c r="D243" s="1" t="str">
        <f t="shared" si="12"/>
        <v>Amelia sote</v>
      </c>
      <c r="E243" s="1" t="s">
        <v>1</v>
      </c>
      <c r="F243" s="30" t="s">
        <v>17</v>
      </c>
      <c r="G243" s="30">
        <v>8</v>
      </c>
      <c r="H243" s="29" t="str">
        <f t="shared" si="13"/>
        <v>U13</v>
      </c>
      <c r="K243" s="53" t="str">
        <f>TeamDec[[#This Row],[FullName]]</f>
        <v>Amelia sote</v>
      </c>
      <c r="L243" s="51" t="str">
        <f>TeamDec[[#This Row],[Club]]</f>
        <v>Colchester &amp; Tendring AC</v>
      </c>
      <c r="M243" s="52" t="str">
        <f>TeamDec[[#This Row],[Gender]]</f>
        <v>F</v>
      </c>
      <c r="N24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3" s="53" t="str">
        <f>TeamDec[[#This Row],[FullName]]</f>
        <v>Amelia sote</v>
      </c>
      <c r="R243" s="51" t="str">
        <f>TeamDec[[#This Row],[Club]]</f>
        <v>Colchester &amp; Tendring AC</v>
      </c>
      <c r="S243" s="52" t="str">
        <f>TeamDec[[#This Row],[Gender]]</f>
        <v>F</v>
      </c>
      <c r="T24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3" s="53" t="str">
        <f>TeamDec[[#This Row],[FullName]]</f>
        <v>Amelia sote</v>
      </c>
      <c r="X243" s="51" t="str">
        <f>TeamDec[[#This Row],[Club]]</f>
        <v>Colchester &amp; Tendring AC</v>
      </c>
      <c r="Y243" s="52" t="str">
        <f>TeamDec[[#This Row],[Gender]]</f>
        <v>F</v>
      </c>
      <c r="Z243" s="35">
        <f>IF(TeamDec[[#This Row],[Gender]]="M",
    IFERROR(VLOOKUP(TeamDec[[#This Row],[FullName]], tblRace3B[[Name]:[Posn]], 2, FALSE), ""),
    IFERROR(VLOOKUP(TeamDec[[#This Row],[FullName]], tblRace3G[[Name]:[Posn]], 2, FALSE), ""))</f>
        <v>38</v>
      </c>
      <c r="AA243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243" s="53" t="str">
        <f>TeamDec[[#This Row],[FullName]]</f>
        <v>Amelia sote</v>
      </c>
      <c r="AD243" s="51" t="str">
        <f>TeamDec[[#This Row],[Club]]</f>
        <v>Colchester &amp; Tendring AC</v>
      </c>
      <c r="AE243" s="52" t="str">
        <f>TeamDec[[#This Row],[Gender]]</f>
        <v>F</v>
      </c>
      <c r="AF2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3" s="53" t="str">
        <f>TeamDec[[#This Row],[FullName]]</f>
        <v>Amelia sote</v>
      </c>
      <c r="AJ243" s="51" t="str">
        <f>TeamDec[[#This Row],[Club]]</f>
        <v>Colchester &amp; Tendring AC</v>
      </c>
      <c r="AK243" s="52" t="str">
        <f>TeamDec[[#This Row],[Gender]]</f>
        <v>F</v>
      </c>
      <c r="AL2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3" s="53" t="str">
        <f>TeamDec[[#This Row],[FullName]]</f>
        <v>Amelia sote</v>
      </c>
      <c r="AP243" s="51" t="str">
        <f>TeamDec[[#This Row],[Club]]</f>
        <v>Colchester &amp; Tendring AC</v>
      </c>
      <c r="AQ243" s="52" t="str">
        <f>TeamDec[[#This Row],[Gender]]</f>
        <v>F</v>
      </c>
      <c r="AR243" s="51" t="str">
        <f>TeamDec[[#This Row],[AG]]</f>
        <v>U13</v>
      </c>
      <c r="AS243" s="35">
        <f t="shared" si="14"/>
        <v>1</v>
      </c>
      <c r="AT243" s="29">
        <f t="shared" si="15"/>
        <v>11</v>
      </c>
    </row>
    <row r="244" spans="1:46" x14ac:dyDescent="0.35">
      <c r="A244" s="5"/>
      <c r="B244" s="6" t="s">
        <v>425</v>
      </c>
      <c r="C244" s="24" t="s">
        <v>434</v>
      </c>
      <c r="D244" s="1" t="str">
        <f t="shared" si="12"/>
        <v>Elizabeth Whall</v>
      </c>
      <c r="E244" s="1" t="s">
        <v>1</v>
      </c>
      <c r="F244" s="30" t="s">
        <v>17</v>
      </c>
      <c r="G244" s="30">
        <v>8</v>
      </c>
      <c r="H244" s="29" t="str">
        <f t="shared" si="13"/>
        <v>U13</v>
      </c>
      <c r="K244" s="53" t="str">
        <f>TeamDec[[#This Row],[FullName]]</f>
        <v>Elizabeth Whall</v>
      </c>
      <c r="L244" s="51" t="str">
        <f>TeamDec[[#This Row],[Club]]</f>
        <v>Colchester &amp; Tendring AC</v>
      </c>
      <c r="M244" s="52" t="str">
        <f>TeamDec[[#This Row],[Gender]]</f>
        <v>F</v>
      </c>
      <c r="N24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4" s="53" t="str">
        <f>TeamDec[[#This Row],[FullName]]</f>
        <v>Elizabeth Whall</v>
      </c>
      <c r="R244" s="51" t="str">
        <f>TeamDec[[#This Row],[Club]]</f>
        <v>Colchester &amp; Tendring AC</v>
      </c>
      <c r="S244" s="52" t="str">
        <f>TeamDec[[#This Row],[Gender]]</f>
        <v>F</v>
      </c>
      <c r="T2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4" s="53" t="str">
        <f>TeamDec[[#This Row],[FullName]]</f>
        <v>Elizabeth Whall</v>
      </c>
      <c r="X244" s="51" t="str">
        <f>TeamDec[[#This Row],[Club]]</f>
        <v>Colchester &amp; Tendring AC</v>
      </c>
      <c r="Y244" s="52" t="str">
        <f>TeamDec[[#This Row],[Gender]]</f>
        <v>F</v>
      </c>
      <c r="Z244" s="35">
        <f>IF(TeamDec[[#This Row],[Gender]]="M",
    IFERROR(VLOOKUP(TeamDec[[#This Row],[FullName]], tblRace3B[[Name]:[Posn]], 2, FALSE), ""),
    IFERROR(VLOOKUP(TeamDec[[#This Row],[FullName]], tblRace3G[[Name]:[Posn]], 2, FALSE), ""))</f>
        <v>7</v>
      </c>
      <c r="AA244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244" s="53" t="str">
        <f>TeamDec[[#This Row],[FullName]]</f>
        <v>Elizabeth Whall</v>
      </c>
      <c r="AD244" s="51" t="str">
        <f>TeamDec[[#This Row],[Club]]</f>
        <v>Colchester &amp; Tendring AC</v>
      </c>
      <c r="AE244" s="52" t="str">
        <f>TeamDec[[#This Row],[Gender]]</f>
        <v>F</v>
      </c>
      <c r="AF244" s="35">
        <f>IF(TeamDec[[#This Row],[Gender]]="M",
    IFERROR(VLOOKUP(TeamDec[[#This Row],[FullName]], tblRace4B[[Name]:[Posn]], 2, FALSE), ""),
    IFERROR(VLOOKUP(TeamDec[[#This Row],[FullName]], tblRace4G[[Name]:[Posn]], 2, FALSE), ""))</f>
        <v>2</v>
      </c>
      <c r="AG244" s="29">
        <f>IF(TeamDec[[#This Row],[Gender]]="M",
    IFERROR(VLOOKUP(TeamDec[[#This Row],[FullName]], tblRace4B[[Name]:[Points]], 5, FALSE), ""),
    IFERROR(VLOOKUP(TeamDec[[#This Row],[FullName]], tblRace4G[[Name]:[Points]], 5, FALSE), ""))</f>
        <v>1</v>
      </c>
      <c r="AI244" s="53" t="str">
        <f>TeamDec[[#This Row],[FullName]]</f>
        <v>Elizabeth Whall</v>
      </c>
      <c r="AJ244" s="51" t="str">
        <f>TeamDec[[#This Row],[Club]]</f>
        <v>Colchester &amp; Tendring AC</v>
      </c>
      <c r="AK244" s="52" t="str">
        <f>TeamDec[[#This Row],[Gender]]</f>
        <v>F</v>
      </c>
      <c r="AL2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4" s="53" t="str">
        <f>TeamDec[[#This Row],[FullName]]</f>
        <v>Elizabeth Whall</v>
      </c>
      <c r="AP244" s="51" t="str">
        <f>TeamDec[[#This Row],[Club]]</f>
        <v>Colchester &amp; Tendring AC</v>
      </c>
      <c r="AQ244" s="52" t="str">
        <f>TeamDec[[#This Row],[Gender]]</f>
        <v>F</v>
      </c>
      <c r="AR244" s="51" t="str">
        <f>TeamDec[[#This Row],[AG]]</f>
        <v>U13</v>
      </c>
      <c r="AS244" s="35">
        <f t="shared" si="14"/>
        <v>2</v>
      </c>
      <c r="AT244" s="29">
        <f t="shared" si="15"/>
        <v>3</v>
      </c>
    </row>
    <row r="245" spans="1:46" x14ac:dyDescent="0.35">
      <c r="A245" s="5"/>
      <c r="B245" s="6" t="s">
        <v>149</v>
      </c>
      <c r="C245" s="24" t="s">
        <v>435</v>
      </c>
      <c r="D245" s="1" t="str">
        <f t="shared" si="12"/>
        <v>Evie Foster</v>
      </c>
      <c r="E245" s="1" t="s">
        <v>1</v>
      </c>
      <c r="F245" s="30" t="s">
        <v>17</v>
      </c>
      <c r="G245" s="30">
        <v>9</v>
      </c>
      <c r="H245" s="29" t="str">
        <f t="shared" si="13"/>
        <v>U15</v>
      </c>
      <c r="K245" s="53" t="str">
        <f>TeamDec[[#This Row],[FullName]]</f>
        <v>Evie Foster</v>
      </c>
      <c r="L245" s="51" t="str">
        <f>TeamDec[[#This Row],[Club]]</f>
        <v>Colchester &amp; Tendring AC</v>
      </c>
      <c r="M245" s="52" t="str">
        <f>TeamDec[[#This Row],[Gender]]</f>
        <v>F</v>
      </c>
      <c r="N245" s="35">
        <f>IF(TeamDec[[#This Row],[Gender]]="M",
    IFERROR(VLOOKUP(TeamDec[[#This Row],[FullName]], tblRace1B[[Name]:[Posn]], 2, FALSE), ""),
    IFERROR(VLOOKUP(TeamDec[[#This Row],[FullName]], tblRace1G[[Name]:[Posn]], 2, FALSE), ""))</f>
        <v>18</v>
      </c>
      <c r="O245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245" s="53" t="str">
        <f>TeamDec[[#This Row],[FullName]]</f>
        <v>Evie Foster</v>
      </c>
      <c r="R245" s="51" t="str">
        <f>TeamDec[[#This Row],[Club]]</f>
        <v>Colchester &amp; Tendring AC</v>
      </c>
      <c r="S245" s="52" t="str">
        <f>TeamDec[[#This Row],[Gender]]</f>
        <v>F</v>
      </c>
      <c r="T245" s="35">
        <f>IF(TeamDec[[#This Row],[Gender]]="M",
    IFERROR(VLOOKUP(TeamDec[[#This Row],[FullName]], tblRace2B[[Name]:[Posn]], 2, FALSE), ""),
    IFERROR(VLOOKUP(TeamDec[[#This Row],[FullName]], tblRace2G[[Name]:[Posn]], 2, FALSE), ""))</f>
        <v>11</v>
      </c>
      <c r="U245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245" s="53" t="str">
        <f>TeamDec[[#This Row],[FullName]]</f>
        <v>Evie Foster</v>
      </c>
      <c r="X245" s="51" t="str">
        <f>TeamDec[[#This Row],[Club]]</f>
        <v>Colchester &amp; Tendring AC</v>
      </c>
      <c r="Y245" s="52" t="str">
        <f>TeamDec[[#This Row],[Gender]]</f>
        <v>F</v>
      </c>
      <c r="Z2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5" s="53" t="str">
        <f>TeamDec[[#This Row],[FullName]]</f>
        <v>Evie Foster</v>
      </c>
      <c r="AD245" s="51" t="str">
        <f>TeamDec[[#This Row],[Club]]</f>
        <v>Colchester &amp; Tendring AC</v>
      </c>
      <c r="AE245" s="52" t="str">
        <f>TeamDec[[#This Row],[Gender]]</f>
        <v>F</v>
      </c>
      <c r="AF2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5" s="53" t="str">
        <f>TeamDec[[#This Row],[FullName]]</f>
        <v>Evie Foster</v>
      </c>
      <c r="AJ245" s="51" t="str">
        <f>TeamDec[[#This Row],[Club]]</f>
        <v>Colchester &amp; Tendring AC</v>
      </c>
      <c r="AK245" s="52" t="str">
        <f>TeamDec[[#This Row],[Gender]]</f>
        <v>F</v>
      </c>
      <c r="AL2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5" s="53" t="str">
        <f>TeamDec[[#This Row],[FullName]]</f>
        <v>Evie Foster</v>
      </c>
      <c r="AP245" s="51" t="str">
        <f>TeamDec[[#This Row],[Club]]</f>
        <v>Colchester &amp; Tendring AC</v>
      </c>
      <c r="AQ245" s="52" t="str">
        <f>TeamDec[[#This Row],[Gender]]</f>
        <v>F</v>
      </c>
      <c r="AR245" s="51" t="str">
        <f>TeamDec[[#This Row],[AG]]</f>
        <v>U15</v>
      </c>
      <c r="AS245" s="35">
        <f t="shared" si="14"/>
        <v>2</v>
      </c>
      <c r="AT245" s="29">
        <f t="shared" si="15"/>
        <v>16</v>
      </c>
    </row>
    <row r="246" spans="1:46" x14ac:dyDescent="0.35">
      <c r="A246" s="5"/>
      <c r="B246" s="6" t="s">
        <v>436</v>
      </c>
      <c r="C246" s="24" t="s">
        <v>330</v>
      </c>
      <c r="D246" s="1" t="str">
        <f t="shared" si="12"/>
        <v>Bethany Hall</v>
      </c>
      <c r="E246" s="1" t="s">
        <v>1</v>
      </c>
      <c r="F246" s="30" t="s">
        <v>17</v>
      </c>
      <c r="G246" s="30">
        <v>9</v>
      </c>
      <c r="H246" s="29" t="str">
        <f t="shared" si="13"/>
        <v>U15</v>
      </c>
      <c r="K246" s="53" t="str">
        <f>TeamDec[[#This Row],[FullName]]</f>
        <v>Bethany Hall</v>
      </c>
      <c r="L246" s="51" t="str">
        <f>TeamDec[[#This Row],[Club]]</f>
        <v>Colchester &amp; Tendring AC</v>
      </c>
      <c r="M246" s="52" t="str">
        <f>TeamDec[[#This Row],[Gender]]</f>
        <v>F</v>
      </c>
      <c r="N2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6" s="53" t="str">
        <f>TeamDec[[#This Row],[FullName]]</f>
        <v>Bethany Hall</v>
      </c>
      <c r="R246" s="51" t="str">
        <f>TeamDec[[#This Row],[Club]]</f>
        <v>Colchester &amp; Tendring AC</v>
      </c>
      <c r="S246" s="52" t="str">
        <f>TeamDec[[#This Row],[Gender]]</f>
        <v>F</v>
      </c>
      <c r="T2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6" s="53" t="str">
        <f>TeamDec[[#This Row],[FullName]]</f>
        <v>Bethany Hall</v>
      </c>
      <c r="X246" s="51" t="str">
        <f>TeamDec[[#This Row],[Club]]</f>
        <v>Colchester &amp; Tendring AC</v>
      </c>
      <c r="Y246" s="52" t="str">
        <f>TeamDec[[#This Row],[Gender]]</f>
        <v>F</v>
      </c>
      <c r="Z2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6" s="53" t="str">
        <f>TeamDec[[#This Row],[FullName]]</f>
        <v>Bethany Hall</v>
      </c>
      <c r="AD246" s="51" t="str">
        <f>TeamDec[[#This Row],[Club]]</f>
        <v>Colchester &amp; Tendring AC</v>
      </c>
      <c r="AE246" s="52" t="str">
        <f>TeamDec[[#This Row],[Gender]]</f>
        <v>F</v>
      </c>
      <c r="AF2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6" s="53" t="str">
        <f>TeamDec[[#This Row],[FullName]]</f>
        <v>Bethany Hall</v>
      </c>
      <c r="AJ246" s="51" t="str">
        <f>TeamDec[[#This Row],[Club]]</f>
        <v>Colchester &amp; Tendring AC</v>
      </c>
      <c r="AK246" s="52" t="str">
        <f>TeamDec[[#This Row],[Gender]]</f>
        <v>F</v>
      </c>
      <c r="AL2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6" s="53" t="str">
        <f>TeamDec[[#This Row],[FullName]]</f>
        <v>Bethany Hall</v>
      </c>
      <c r="AP246" s="51" t="str">
        <f>TeamDec[[#This Row],[Club]]</f>
        <v>Colchester &amp; Tendring AC</v>
      </c>
      <c r="AQ246" s="52" t="str">
        <f>TeamDec[[#This Row],[Gender]]</f>
        <v>F</v>
      </c>
      <c r="AR246" s="51" t="str">
        <f>TeamDec[[#This Row],[AG]]</f>
        <v>U15</v>
      </c>
      <c r="AS246" s="35">
        <f t="shared" si="14"/>
        <v>0</v>
      </c>
      <c r="AT246" s="29">
        <f t="shared" si="15"/>
        <v>0</v>
      </c>
    </row>
    <row r="247" spans="1:46" x14ac:dyDescent="0.35">
      <c r="A247" s="5"/>
      <c r="B247" s="6" t="s">
        <v>166</v>
      </c>
      <c r="C247" s="24" t="s">
        <v>394</v>
      </c>
      <c r="D247" s="1" t="str">
        <f t="shared" si="12"/>
        <v>Robyn Heap</v>
      </c>
      <c r="E247" s="1" t="s">
        <v>1</v>
      </c>
      <c r="F247" s="30" t="s">
        <v>17</v>
      </c>
      <c r="G247" s="30">
        <v>9</v>
      </c>
      <c r="H247" s="29" t="str">
        <f t="shared" si="13"/>
        <v>U15</v>
      </c>
      <c r="K247" s="53" t="str">
        <f>TeamDec[[#This Row],[FullName]]</f>
        <v>Robyn Heap</v>
      </c>
      <c r="L247" s="51" t="str">
        <f>TeamDec[[#This Row],[Club]]</f>
        <v>Colchester &amp; Tendring AC</v>
      </c>
      <c r="M247" s="52" t="str">
        <f>TeamDec[[#This Row],[Gender]]</f>
        <v>F</v>
      </c>
      <c r="N247" s="35">
        <f>IF(TeamDec[[#This Row],[Gender]]="M",
    IFERROR(VLOOKUP(TeamDec[[#This Row],[FullName]], tblRace1B[[Name]:[Posn]], 2, FALSE), ""),
    IFERROR(VLOOKUP(TeamDec[[#This Row],[FullName]], tblRace1G[[Name]:[Posn]], 2, FALSE), ""))</f>
        <v>50</v>
      </c>
      <c r="O247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247" s="53" t="str">
        <f>TeamDec[[#This Row],[FullName]]</f>
        <v>Robyn Heap</v>
      </c>
      <c r="R247" s="51" t="str">
        <f>TeamDec[[#This Row],[Club]]</f>
        <v>Colchester &amp; Tendring AC</v>
      </c>
      <c r="S247" s="52" t="str">
        <f>TeamDec[[#This Row],[Gender]]</f>
        <v>F</v>
      </c>
      <c r="T2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7" s="53" t="str">
        <f>TeamDec[[#This Row],[FullName]]</f>
        <v>Robyn Heap</v>
      </c>
      <c r="X247" s="51" t="str">
        <f>TeamDec[[#This Row],[Club]]</f>
        <v>Colchester &amp; Tendring AC</v>
      </c>
      <c r="Y247" s="52" t="str">
        <f>TeamDec[[#This Row],[Gender]]</f>
        <v>F</v>
      </c>
      <c r="Z2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7" s="53" t="str">
        <f>TeamDec[[#This Row],[FullName]]</f>
        <v>Robyn Heap</v>
      </c>
      <c r="AD247" s="51" t="str">
        <f>TeamDec[[#This Row],[Club]]</f>
        <v>Colchester &amp; Tendring AC</v>
      </c>
      <c r="AE247" s="52" t="str">
        <f>TeamDec[[#This Row],[Gender]]</f>
        <v>F</v>
      </c>
      <c r="AF2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7" s="53" t="str">
        <f>TeamDec[[#This Row],[FullName]]</f>
        <v>Robyn Heap</v>
      </c>
      <c r="AJ247" s="51" t="str">
        <f>TeamDec[[#This Row],[Club]]</f>
        <v>Colchester &amp; Tendring AC</v>
      </c>
      <c r="AK247" s="52" t="str">
        <f>TeamDec[[#This Row],[Gender]]</f>
        <v>F</v>
      </c>
      <c r="AL2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7" s="53" t="str">
        <f>TeamDec[[#This Row],[FullName]]</f>
        <v>Robyn Heap</v>
      </c>
      <c r="AP247" s="51" t="str">
        <f>TeamDec[[#This Row],[Club]]</f>
        <v>Colchester &amp; Tendring AC</v>
      </c>
      <c r="AQ247" s="52" t="str">
        <f>TeamDec[[#This Row],[Gender]]</f>
        <v>F</v>
      </c>
      <c r="AR247" s="51" t="str">
        <f>TeamDec[[#This Row],[AG]]</f>
        <v>U15</v>
      </c>
      <c r="AS247" s="35">
        <f t="shared" si="14"/>
        <v>1</v>
      </c>
      <c r="AT247" s="29">
        <f t="shared" si="15"/>
        <v>16</v>
      </c>
    </row>
    <row r="248" spans="1:46" x14ac:dyDescent="0.35">
      <c r="A248" s="5"/>
      <c r="B248" s="6" t="s">
        <v>437</v>
      </c>
      <c r="C248" s="24" t="s">
        <v>438</v>
      </c>
      <c r="D248" s="1" t="str">
        <f t="shared" si="12"/>
        <v>Sara Kelly</v>
      </c>
      <c r="E248" s="1" t="s">
        <v>1</v>
      </c>
      <c r="F248" s="30" t="s">
        <v>17</v>
      </c>
      <c r="G248" s="30">
        <v>9</v>
      </c>
      <c r="H248" s="29" t="str">
        <f t="shared" si="13"/>
        <v>U15</v>
      </c>
      <c r="K248" s="53" t="str">
        <f>TeamDec[[#This Row],[FullName]]</f>
        <v>Sara Kelly</v>
      </c>
      <c r="L248" s="51" t="str">
        <f>TeamDec[[#This Row],[Club]]</f>
        <v>Colchester &amp; Tendring AC</v>
      </c>
      <c r="M248" s="52" t="str">
        <f>TeamDec[[#This Row],[Gender]]</f>
        <v>F</v>
      </c>
      <c r="N24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8" s="53" t="str">
        <f>TeamDec[[#This Row],[FullName]]</f>
        <v>Sara Kelly</v>
      </c>
      <c r="R248" s="51" t="str">
        <f>TeamDec[[#This Row],[Club]]</f>
        <v>Colchester &amp; Tendring AC</v>
      </c>
      <c r="S248" s="52" t="str">
        <f>TeamDec[[#This Row],[Gender]]</f>
        <v>F</v>
      </c>
      <c r="T2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8" s="53" t="str">
        <f>TeamDec[[#This Row],[FullName]]</f>
        <v>Sara Kelly</v>
      </c>
      <c r="X248" s="51" t="str">
        <f>TeamDec[[#This Row],[Club]]</f>
        <v>Colchester &amp; Tendring AC</v>
      </c>
      <c r="Y248" s="52" t="str">
        <f>TeamDec[[#This Row],[Gender]]</f>
        <v>F</v>
      </c>
      <c r="Z2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8" s="53" t="str">
        <f>TeamDec[[#This Row],[FullName]]</f>
        <v>Sara Kelly</v>
      </c>
      <c r="AD248" s="51" t="str">
        <f>TeamDec[[#This Row],[Club]]</f>
        <v>Colchester &amp; Tendring AC</v>
      </c>
      <c r="AE248" s="52" t="str">
        <f>TeamDec[[#This Row],[Gender]]</f>
        <v>F</v>
      </c>
      <c r="AF2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8" s="53" t="str">
        <f>TeamDec[[#This Row],[FullName]]</f>
        <v>Sara Kelly</v>
      </c>
      <c r="AJ248" s="51" t="str">
        <f>TeamDec[[#This Row],[Club]]</f>
        <v>Colchester &amp; Tendring AC</v>
      </c>
      <c r="AK248" s="52" t="str">
        <f>TeamDec[[#This Row],[Gender]]</f>
        <v>F</v>
      </c>
      <c r="AL2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8" s="53" t="str">
        <f>TeamDec[[#This Row],[FullName]]</f>
        <v>Sara Kelly</v>
      </c>
      <c r="AP248" s="51" t="str">
        <f>TeamDec[[#This Row],[Club]]</f>
        <v>Colchester &amp; Tendring AC</v>
      </c>
      <c r="AQ248" s="52" t="str">
        <f>TeamDec[[#This Row],[Gender]]</f>
        <v>F</v>
      </c>
      <c r="AR248" s="51" t="str">
        <f>TeamDec[[#This Row],[AG]]</f>
        <v>U15</v>
      </c>
      <c r="AS248" s="35">
        <f t="shared" si="14"/>
        <v>0</v>
      </c>
      <c r="AT248" s="29">
        <f t="shared" si="15"/>
        <v>0</v>
      </c>
    </row>
    <row r="249" spans="1:46" x14ac:dyDescent="0.35">
      <c r="A249" s="5"/>
      <c r="B249" s="6" t="s">
        <v>439</v>
      </c>
      <c r="C249" s="24" t="s">
        <v>361</v>
      </c>
      <c r="D249" s="1" t="str">
        <f t="shared" si="12"/>
        <v>Vivienne Mee</v>
      </c>
      <c r="E249" s="1" t="s">
        <v>1</v>
      </c>
      <c r="F249" s="30" t="s">
        <v>17</v>
      </c>
      <c r="G249" s="30">
        <v>9</v>
      </c>
      <c r="H249" s="29" t="str">
        <f t="shared" si="13"/>
        <v>U15</v>
      </c>
      <c r="K249" s="53" t="str">
        <f>TeamDec[[#This Row],[FullName]]</f>
        <v>Vivienne Mee</v>
      </c>
      <c r="L249" s="51" t="str">
        <f>TeamDec[[#This Row],[Club]]</f>
        <v>Colchester &amp; Tendring AC</v>
      </c>
      <c r="M249" s="52" t="str">
        <f>TeamDec[[#This Row],[Gender]]</f>
        <v>F</v>
      </c>
      <c r="N2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9" s="53" t="str">
        <f>TeamDec[[#This Row],[FullName]]</f>
        <v>Vivienne Mee</v>
      </c>
      <c r="R249" s="51" t="str">
        <f>TeamDec[[#This Row],[Club]]</f>
        <v>Colchester &amp; Tendring AC</v>
      </c>
      <c r="S249" s="52" t="str">
        <f>TeamDec[[#This Row],[Gender]]</f>
        <v>F</v>
      </c>
      <c r="T2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9" s="53" t="str">
        <f>TeamDec[[#This Row],[FullName]]</f>
        <v>Vivienne Mee</v>
      </c>
      <c r="X249" s="51" t="str">
        <f>TeamDec[[#This Row],[Club]]</f>
        <v>Colchester &amp; Tendring AC</v>
      </c>
      <c r="Y249" s="52" t="str">
        <f>TeamDec[[#This Row],[Gender]]</f>
        <v>F</v>
      </c>
      <c r="Z2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9" s="53" t="str">
        <f>TeamDec[[#This Row],[FullName]]</f>
        <v>Vivienne Mee</v>
      </c>
      <c r="AD249" s="51" t="str">
        <f>TeamDec[[#This Row],[Club]]</f>
        <v>Colchester &amp; Tendring AC</v>
      </c>
      <c r="AE249" s="52" t="str">
        <f>TeamDec[[#This Row],[Gender]]</f>
        <v>F</v>
      </c>
      <c r="AF2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9" s="53" t="str">
        <f>TeamDec[[#This Row],[FullName]]</f>
        <v>Vivienne Mee</v>
      </c>
      <c r="AJ249" s="51" t="str">
        <f>TeamDec[[#This Row],[Club]]</f>
        <v>Colchester &amp; Tendring AC</v>
      </c>
      <c r="AK249" s="52" t="str">
        <f>TeamDec[[#This Row],[Gender]]</f>
        <v>F</v>
      </c>
      <c r="AL2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9" s="53" t="str">
        <f>TeamDec[[#This Row],[FullName]]</f>
        <v>Vivienne Mee</v>
      </c>
      <c r="AP249" s="51" t="str">
        <f>TeamDec[[#This Row],[Club]]</f>
        <v>Colchester &amp; Tendring AC</v>
      </c>
      <c r="AQ249" s="52" t="str">
        <f>TeamDec[[#This Row],[Gender]]</f>
        <v>F</v>
      </c>
      <c r="AR249" s="51" t="str">
        <f>TeamDec[[#This Row],[AG]]</f>
        <v>U15</v>
      </c>
      <c r="AS249" s="35">
        <f t="shared" si="14"/>
        <v>0</v>
      </c>
      <c r="AT249" s="29">
        <f t="shared" si="15"/>
        <v>0</v>
      </c>
    </row>
    <row r="250" spans="1:46" x14ac:dyDescent="0.35">
      <c r="A250" s="5"/>
      <c r="B250" s="6" t="s">
        <v>440</v>
      </c>
      <c r="C250" s="24" t="s">
        <v>404</v>
      </c>
      <c r="D250" s="1" t="str">
        <f t="shared" si="12"/>
        <v>Amy Ndungu</v>
      </c>
      <c r="E250" s="1" t="s">
        <v>1</v>
      </c>
      <c r="F250" s="30" t="s">
        <v>17</v>
      </c>
      <c r="G250" s="30">
        <v>9</v>
      </c>
      <c r="H250" s="29" t="str">
        <f t="shared" si="13"/>
        <v>U15</v>
      </c>
      <c r="K250" s="53" t="str">
        <f>TeamDec[[#This Row],[FullName]]</f>
        <v>Amy Ndungu</v>
      </c>
      <c r="L250" s="51" t="str">
        <f>TeamDec[[#This Row],[Club]]</f>
        <v>Colchester &amp; Tendring AC</v>
      </c>
      <c r="M250" s="52" t="str">
        <f>TeamDec[[#This Row],[Gender]]</f>
        <v>F</v>
      </c>
      <c r="N25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0" s="53" t="str">
        <f>TeamDec[[#This Row],[FullName]]</f>
        <v>Amy Ndungu</v>
      </c>
      <c r="R250" s="51" t="str">
        <f>TeamDec[[#This Row],[Club]]</f>
        <v>Colchester &amp; Tendring AC</v>
      </c>
      <c r="S250" s="52" t="str">
        <f>TeamDec[[#This Row],[Gender]]</f>
        <v>F</v>
      </c>
      <c r="T250" s="35">
        <f>IF(TeamDec[[#This Row],[Gender]]="M",
    IFERROR(VLOOKUP(TeamDec[[#This Row],[FullName]], tblRace2B[[Name]:[Posn]], 2, FALSE), ""),
    IFERROR(VLOOKUP(TeamDec[[#This Row],[FullName]], tblRace2G[[Name]:[Posn]], 2, FALSE), ""))</f>
        <v>54</v>
      </c>
      <c r="U250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250" s="53" t="str">
        <f>TeamDec[[#This Row],[FullName]]</f>
        <v>Amy Ndungu</v>
      </c>
      <c r="X250" s="51" t="str">
        <f>TeamDec[[#This Row],[Club]]</f>
        <v>Colchester &amp; Tendring AC</v>
      </c>
      <c r="Y250" s="52" t="str">
        <f>TeamDec[[#This Row],[Gender]]</f>
        <v>F</v>
      </c>
      <c r="Z2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0" s="53" t="str">
        <f>TeamDec[[#This Row],[FullName]]</f>
        <v>Amy Ndungu</v>
      </c>
      <c r="AD250" s="51" t="str">
        <f>TeamDec[[#This Row],[Club]]</f>
        <v>Colchester &amp; Tendring AC</v>
      </c>
      <c r="AE250" s="52" t="str">
        <f>TeamDec[[#This Row],[Gender]]</f>
        <v>F</v>
      </c>
      <c r="AF250" s="35">
        <f>IF(TeamDec[[#This Row],[Gender]]="M",
    IFERROR(VLOOKUP(TeamDec[[#This Row],[FullName]], tblRace4B[[Name]:[Posn]], 2, FALSE), ""),
    IFERROR(VLOOKUP(TeamDec[[#This Row],[FullName]], tblRace4G[[Name]:[Posn]], 2, FALSE), ""))</f>
        <v>44</v>
      </c>
      <c r="AG250" s="29">
        <f>IF(TeamDec[[#This Row],[Gender]]="M",
    IFERROR(VLOOKUP(TeamDec[[#This Row],[FullName]], tblRace4B[[Name]:[Points]], 5, FALSE), ""),
    IFERROR(VLOOKUP(TeamDec[[#This Row],[FullName]], tblRace4G[[Name]:[Points]], 5, FALSE), ""))</f>
        <v>12</v>
      </c>
      <c r="AI250" s="53" t="str">
        <f>TeamDec[[#This Row],[FullName]]</f>
        <v>Amy Ndungu</v>
      </c>
      <c r="AJ250" s="51" t="str">
        <f>TeamDec[[#This Row],[Club]]</f>
        <v>Colchester &amp; Tendring AC</v>
      </c>
      <c r="AK250" s="52" t="str">
        <f>TeamDec[[#This Row],[Gender]]</f>
        <v>F</v>
      </c>
      <c r="AL2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0" s="53" t="str">
        <f>TeamDec[[#This Row],[FullName]]</f>
        <v>Amy Ndungu</v>
      </c>
      <c r="AP250" s="51" t="str">
        <f>TeamDec[[#This Row],[Club]]</f>
        <v>Colchester &amp; Tendring AC</v>
      </c>
      <c r="AQ250" s="52" t="str">
        <f>TeamDec[[#This Row],[Gender]]</f>
        <v>F</v>
      </c>
      <c r="AR250" s="51" t="str">
        <f>TeamDec[[#This Row],[AG]]</f>
        <v>U15</v>
      </c>
      <c r="AS250" s="35">
        <f t="shared" si="14"/>
        <v>2</v>
      </c>
      <c r="AT250" s="29">
        <f t="shared" si="15"/>
        <v>27</v>
      </c>
    </row>
    <row r="251" spans="1:46" x14ac:dyDescent="0.35">
      <c r="A251" s="5"/>
      <c r="B251" s="6" t="s">
        <v>225</v>
      </c>
      <c r="C251" s="24" t="s">
        <v>318</v>
      </c>
      <c r="D251" s="1" t="str">
        <f t="shared" si="12"/>
        <v>Imogen Stringer</v>
      </c>
      <c r="E251" s="1" t="s">
        <v>1</v>
      </c>
      <c r="F251" s="30" t="s">
        <v>17</v>
      </c>
      <c r="G251" s="7">
        <v>9</v>
      </c>
      <c r="H251" s="29" t="str">
        <f t="shared" si="13"/>
        <v>U15</v>
      </c>
      <c r="K251" s="53" t="str">
        <f>TeamDec[[#This Row],[FullName]]</f>
        <v>Imogen Stringer</v>
      </c>
      <c r="L251" s="51" t="str">
        <f>TeamDec[[#This Row],[Club]]</f>
        <v>Colchester &amp; Tendring AC</v>
      </c>
      <c r="M251" s="52" t="str">
        <f>TeamDec[[#This Row],[Gender]]</f>
        <v>F</v>
      </c>
      <c r="N251" s="35">
        <f>IF(TeamDec[[#This Row],[Gender]]="M",
    IFERROR(VLOOKUP(TeamDec[[#This Row],[FullName]], tblRace1B[[Name]:[Posn]], 2, FALSE), ""),
    IFERROR(VLOOKUP(TeamDec[[#This Row],[FullName]], tblRace1G[[Name]:[Posn]], 2, FALSE), ""))</f>
        <v>17</v>
      </c>
      <c r="O251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251" s="53" t="str">
        <f>TeamDec[[#This Row],[FullName]]</f>
        <v>Imogen Stringer</v>
      </c>
      <c r="R251" s="51" t="str">
        <f>TeamDec[[#This Row],[Club]]</f>
        <v>Colchester &amp; Tendring AC</v>
      </c>
      <c r="S251" s="52" t="str">
        <f>TeamDec[[#This Row],[Gender]]</f>
        <v>F</v>
      </c>
      <c r="T251" s="35">
        <f>IF(TeamDec[[#This Row],[Gender]]="M",
    IFERROR(VLOOKUP(TeamDec[[#This Row],[FullName]], tblRace2B[[Name]:[Posn]], 2, FALSE), ""),
    IFERROR(VLOOKUP(TeamDec[[#This Row],[FullName]], tblRace2G[[Name]:[Posn]], 2, FALSE), ""))</f>
        <v>4</v>
      </c>
      <c r="U251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51" s="53" t="str">
        <f>TeamDec[[#This Row],[FullName]]</f>
        <v>Imogen Stringer</v>
      </c>
      <c r="X251" s="51" t="str">
        <f>TeamDec[[#This Row],[Club]]</f>
        <v>Colchester &amp; Tendring AC</v>
      </c>
      <c r="Y251" s="52" t="str">
        <f>TeamDec[[#This Row],[Gender]]</f>
        <v>F</v>
      </c>
      <c r="Z251" s="35">
        <f>IF(TeamDec[[#This Row],[Gender]]="M",
    IFERROR(VLOOKUP(TeamDec[[#This Row],[FullName]], tblRace3B[[Name]:[Posn]], 2, FALSE), ""),
    IFERROR(VLOOKUP(TeamDec[[#This Row],[FullName]], tblRace3G[[Name]:[Posn]], 2, FALSE), ""))</f>
        <v>2</v>
      </c>
      <c r="AA251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251" s="53" t="str">
        <f>TeamDec[[#This Row],[FullName]]</f>
        <v>Imogen Stringer</v>
      </c>
      <c r="AD251" s="51" t="str">
        <f>TeamDec[[#This Row],[Club]]</f>
        <v>Colchester &amp; Tendring AC</v>
      </c>
      <c r="AE251" s="52" t="str">
        <f>TeamDec[[#This Row],[Gender]]</f>
        <v>F</v>
      </c>
      <c r="AF251" s="35">
        <f>IF(TeamDec[[#This Row],[Gender]]="M",
    IFERROR(VLOOKUP(TeamDec[[#This Row],[FullName]], tblRace4B[[Name]:[Posn]], 2, FALSE), ""),
    IFERROR(VLOOKUP(TeamDec[[#This Row],[FullName]], tblRace4G[[Name]:[Posn]], 2, FALSE), ""))</f>
        <v>7</v>
      </c>
      <c r="AG251" s="29">
        <f>IF(TeamDec[[#This Row],[Gender]]="M",
    IFERROR(VLOOKUP(TeamDec[[#This Row],[FullName]], tblRace4B[[Name]:[Points]], 5, FALSE), ""),
    IFERROR(VLOOKUP(TeamDec[[#This Row],[FullName]], tblRace4G[[Name]:[Points]], 5, FALSE), ""))</f>
        <v>3</v>
      </c>
      <c r="AI251" s="53" t="str">
        <f>TeamDec[[#This Row],[FullName]]</f>
        <v>Imogen Stringer</v>
      </c>
      <c r="AJ251" s="51" t="str">
        <f>TeamDec[[#This Row],[Club]]</f>
        <v>Colchester &amp; Tendring AC</v>
      </c>
      <c r="AK251" s="52" t="str">
        <f>TeamDec[[#This Row],[Gender]]</f>
        <v>F</v>
      </c>
      <c r="AL2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1" s="53" t="str">
        <f>TeamDec[[#This Row],[FullName]]</f>
        <v>Imogen Stringer</v>
      </c>
      <c r="AP251" s="51" t="str">
        <f>TeamDec[[#This Row],[Club]]</f>
        <v>Colchester &amp; Tendring AC</v>
      </c>
      <c r="AQ251" s="52" t="str">
        <f>TeamDec[[#This Row],[Gender]]</f>
        <v>F</v>
      </c>
      <c r="AR251" s="51" t="str">
        <f>TeamDec[[#This Row],[AG]]</f>
        <v>U15</v>
      </c>
      <c r="AS251" s="35">
        <f t="shared" si="14"/>
        <v>4</v>
      </c>
      <c r="AT251" s="29">
        <f t="shared" si="15"/>
        <v>15</v>
      </c>
    </row>
    <row r="252" spans="1:46" x14ac:dyDescent="0.35">
      <c r="A252" s="5"/>
      <c r="B252" s="6" t="s">
        <v>441</v>
      </c>
      <c r="C252" s="24" t="s">
        <v>322</v>
      </c>
      <c r="D252" s="1" t="str">
        <f t="shared" si="12"/>
        <v>Adanna Udechuku</v>
      </c>
      <c r="E252" s="1" t="s">
        <v>1</v>
      </c>
      <c r="F252" s="30" t="s">
        <v>17</v>
      </c>
      <c r="G252" s="30">
        <v>9</v>
      </c>
      <c r="H252" s="29" t="str">
        <f t="shared" si="13"/>
        <v>U15</v>
      </c>
      <c r="K252" s="53" t="str">
        <f>TeamDec[[#This Row],[FullName]]</f>
        <v>Adanna Udechuku</v>
      </c>
      <c r="L252" s="51" t="str">
        <f>TeamDec[[#This Row],[Club]]</f>
        <v>Colchester &amp; Tendring AC</v>
      </c>
      <c r="M252" s="52" t="str">
        <f>TeamDec[[#This Row],[Gender]]</f>
        <v>F</v>
      </c>
      <c r="N25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2" s="53" t="str">
        <f>TeamDec[[#This Row],[FullName]]</f>
        <v>Adanna Udechuku</v>
      </c>
      <c r="R252" s="51" t="str">
        <f>TeamDec[[#This Row],[Club]]</f>
        <v>Colchester &amp; Tendring AC</v>
      </c>
      <c r="S252" s="52" t="str">
        <f>TeamDec[[#This Row],[Gender]]</f>
        <v>F</v>
      </c>
      <c r="T2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2" s="53" t="str">
        <f>TeamDec[[#This Row],[FullName]]</f>
        <v>Adanna Udechuku</v>
      </c>
      <c r="X252" s="51" t="str">
        <f>TeamDec[[#This Row],[Club]]</f>
        <v>Colchester &amp; Tendring AC</v>
      </c>
      <c r="Y252" s="52" t="str">
        <f>TeamDec[[#This Row],[Gender]]</f>
        <v>F</v>
      </c>
      <c r="Z2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2" s="53" t="str">
        <f>TeamDec[[#This Row],[FullName]]</f>
        <v>Adanna Udechuku</v>
      </c>
      <c r="AD252" s="51" t="str">
        <f>TeamDec[[#This Row],[Club]]</f>
        <v>Colchester &amp; Tendring AC</v>
      </c>
      <c r="AE252" s="52" t="str">
        <f>TeamDec[[#This Row],[Gender]]</f>
        <v>F</v>
      </c>
      <c r="AF2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2" s="53" t="str">
        <f>TeamDec[[#This Row],[FullName]]</f>
        <v>Adanna Udechuku</v>
      </c>
      <c r="AJ252" s="51" t="str">
        <f>TeamDec[[#This Row],[Club]]</f>
        <v>Colchester &amp; Tendring AC</v>
      </c>
      <c r="AK252" s="52" t="str">
        <f>TeamDec[[#This Row],[Gender]]</f>
        <v>F</v>
      </c>
      <c r="AL2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2" s="53" t="str">
        <f>TeamDec[[#This Row],[FullName]]</f>
        <v>Adanna Udechuku</v>
      </c>
      <c r="AP252" s="51" t="str">
        <f>TeamDec[[#This Row],[Club]]</f>
        <v>Colchester &amp; Tendring AC</v>
      </c>
      <c r="AQ252" s="52" t="str">
        <f>TeamDec[[#This Row],[Gender]]</f>
        <v>F</v>
      </c>
      <c r="AR252" s="51" t="str">
        <f>TeamDec[[#This Row],[AG]]</f>
        <v>U15</v>
      </c>
      <c r="AS252" s="35">
        <f t="shared" si="14"/>
        <v>0</v>
      </c>
      <c r="AT252" s="29">
        <f t="shared" si="15"/>
        <v>0</v>
      </c>
    </row>
    <row r="253" spans="1:46" x14ac:dyDescent="0.35">
      <c r="A253" s="5"/>
      <c r="B253" s="6" t="s">
        <v>442</v>
      </c>
      <c r="C253" s="24" t="s">
        <v>443</v>
      </c>
      <c r="D253" s="1" t="str">
        <f t="shared" si="12"/>
        <v>Sophia Harvey</v>
      </c>
      <c r="E253" s="1" t="s">
        <v>1</v>
      </c>
      <c r="F253" s="30" t="s">
        <v>17</v>
      </c>
      <c r="G253" s="30">
        <v>10</v>
      </c>
      <c r="H253" s="29" t="str">
        <f t="shared" si="13"/>
        <v>U15</v>
      </c>
      <c r="K253" s="53" t="str">
        <f>TeamDec[[#This Row],[FullName]]</f>
        <v>Sophia Harvey</v>
      </c>
      <c r="L253" s="51" t="str">
        <f>TeamDec[[#This Row],[Club]]</f>
        <v>Colchester &amp; Tendring AC</v>
      </c>
      <c r="M253" s="52" t="str">
        <f>TeamDec[[#This Row],[Gender]]</f>
        <v>F</v>
      </c>
      <c r="N253" s="35">
        <f>IF(TeamDec[[#This Row],[Gender]]="M",
    IFERROR(VLOOKUP(TeamDec[[#This Row],[FullName]], tblRace1B[[Name]:[Posn]], 2, FALSE), ""),
    IFERROR(VLOOKUP(TeamDec[[#This Row],[FullName]], tblRace1G[[Name]:[Posn]], 2, FALSE), ""))</f>
        <v>4</v>
      </c>
      <c r="O253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253" s="53" t="str">
        <f>TeamDec[[#This Row],[FullName]]</f>
        <v>Sophia Harvey</v>
      </c>
      <c r="R253" s="51" t="str">
        <f>TeamDec[[#This Row],[Club]]</f>
        <v>Colchester &amp; Tendring AC</v>
      </c>
      <c r="S253" s="52" t="str">
        <f>TeamDec[[#This Row],[Gender]]</f>
        <v>F</v>
      </c>
      <c r="T25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3" s="53" t="str">
        <f>TeamDec[[#This Row],[FullName]]</f>
        <v>Sophia Harvey</v>
      </c>
      <c r="X253" s="51" t="str">
        <f>TeamDec[[#This Row],[Club]]</f>
        <v>Colchester &amp; Tendring AC</v>
      </c>
      <c r="Y253" s="52" t="str">
        <f>TeamDec[[#This Row],[Gender]]</f>
        <v>F</v>
      </c>
      <c r="Z2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3" s="53" t="str">
        <f>TeamDec[[#This Row],[FullName]]</f>
        <v>Sophia Harvey</v>
      </c>
      <c r="AD253" s="51" t="str">
        <f>TeamDec[[#This Row],[Club]]</f>
        <v>Colchester &amp; Tendring AC</v>
      </c>
      <c r="AE253" s="52" t="str">
        <f>TeamDec[[#This Row],[Gender]]</f>
        <v>F</v>
      </c>
      <c r="AF2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3" s="53" t="str">
        <f>TeamDec[[#This Row],[FullName]]</f>
        <v>Sophia Harvey</v>
      </c>
      <c r="AJ253" s="51" t="str">
        <f>TeamDec[[#This Row],[Club]]</f>
        <v>Colchester &amp; Tendring AC</v>
      </c>
      <c r="AK253" s="52" t="str">
        <f>TeamDec[[#This Row],[Gender]]</f>
        <v>F</v>
      </c>
      <c r="AL2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3" s="53" t="str">
        <f>TeamDec[[#This Row],[FullName]]</f>
        <v>Sophia Harvey</v>
      </c>
      <c r="AP253" s="51" t="str">
        <f>TeamDec[[#This Row],[Club]]</f>
        <v>Colchester &amp; Tendring AC</v>
      </c>
      <c r="AQ253" s="52" t="str">
        <f>TeamDec[[#This Row],[Gender]]</f>
        <v>F</v>
      </c>
      <c r="AR253" s="51" t="str">
        <f>TeamDec[[#This Row],[AG]]</f>
        <v>U15</v>
      </c>
      <c r="AS253" s="35">
        <f t="shared" si="14"/>
        <v>1</v>
      </c>
      <c r="AT253" s="29">
        <f t="shared" si="15"/>
        <v>2</v>
      </c>
    </row>
    <row r="254" spans="1:46" x14ac:dyDescent="0.35">
      <c r="A254" s="5"/>
      <c r="B254" s="6" t="s">
        <v>444</v>
      </c>
      <c r="C254" s="24" t="s">
        <v>445</v>
      </c>
      <c r="D254" s="1" t="str">
        <f t="shared" si="12"/>
        <v>Mistie Henington</v>
      </c>
      <c r="E254" s="1" t="s">
        <v>1</v>
      </c>
      <c r="F254" s="30" t="s">
        <v>17</v>
      </c>
      <c r="G254" s="30">
        <v>10</v>
      </c>
      <c r="H254" s="29" t="str">
        <f t="shared" si="13"/>
        <v>U15</v>
      </c>
      <c r="K254" s="53" t="str">
        <f>TeamDec[[#This Row],[FullName]]</f>
        <v>Mistie Henington</v>
      </c>
      <c r="L254" s="51" t="str">
        <f>TeamDec[[#This Row],[Club]]</f>
        <v>Colchester &amp; Tendring AC</v>
      </c>
      <c r="M254" s="52" t="str">
        <f>TeamDec[[#This Row],[Gender]]</f>
        <v>F</v>
      </c>
      <c r="N25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4" s="53" t="str">
        <f>TeamDec[[#This Row],[FullName]]</f>
        <v>Mistie Henington</v>
      </c>
      <c r="R254" s="51" t="str">
        <f>TeamDec[[#This Row],[Club]]</f>
        <v>Colchester &amp; Tendring AC</v>
      </c>
      <c r="S254" s="52" t="str">
        <f>TeamDec[[#This Row],[Gender]]</f>
        <v>F</v>
      </c>
      <c r="T2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4" s="53" t="str">
        <f>TeamDec[[#This Row],[FullName]]</f>
        <v>Mistie Henington</v>
      </c>
      <c r="X254" s="51" t="str">
        <f>TeamDec[[#This Row],[Club]]</f>
        <v>Colchester &amp; Tendring AC</v>
      </c>
      <c r="Y254" s="52" t="str">
        <f>TeamDec[[#This Row],[Gender]]</f>
        <v>F</v>
      </c>
      <c r="Z2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4" s="53" t="str">
        <f>TeamDec[[#This Row],[FullName]]</f>
        <v>Mistie Henington</v>
      </c>
      <c r="AD254" s="51" t="str">
        <f>TeamDec[[#This Row],[Club]]</f>
        <v>Colchester &amp; Tendring AC</v>
      </c>
      <c r="AE254" s="52" t="str">
        <f>TeamDec[[#This Row],[Gender]]</f>
        <v>F</v>
      </c>
      <c r="AF2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4" s="53" t="str">
        <f>TeamDec[[#This Row],[FullName]]</f>
        <v>Mistie Henington</v>
      </c>
      <c r="AJ254" s="51" t="str">
        <f>TeamDec[[#This Row],[Club]]</f>
        <v>Colchester &amp; Tendring AC</v>
      </c>
      <c r="AK254" s="52" t="str">
        <f>TeamDec[[#This Row],[Gender]]</f>
        <v>F</v>
      </c>
      <c r="AL2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4" s="53" t="str">
        <f>TeamDec[[#This Row],[FullName]]</f>
        <v>Mistie Henington</v>
      </c>
      <c r="AP254" s="51" t="str">
        <f>TeamDec[[#This Row],[Club]]</f>
        <v>Colchester &amp; Tendring AC</v>
      </c>
      <c r="AQ254" s="52" t="str">
        <f>TeamDec[[#This Row],[Gender]]</f>
        <v>F</v>
      </c>
      <c r="AR254" s="51" t="str">
        <f>TeamDec[[#This Row],[AG]]</f>
        <v>U15</v>
      </c>
      <c r="AS254" s="35">
        <f t="shared" si="14"/>
        <v>0</v>
      </c>
      <c r="AT254" s="29">
        <f t="shared" si="15"/>
        <v>0</v>
      </c>
    </row>
    <row r="255" spans="1:46" x14ac:dyDescent="0.35">
      <c r="A255" s="5"/>
      <c r="B255" s="6" t="s">
        <v>440</v>
      </c>
      <c r="C255" s="24" t="s">
        <v>271</v>
      </c>
      <c r="D255" s="1" t="str">
        <f t="shared" si="12"/>
        <v>Amy Hill</v>
      </c>
      <c r="E255" s="1" t="s">
        <v>1</v>
      </c>
      <c r="F255" s="30" t="s">
        <v>17</v>
      </c>
      <c r="G255" s="30">
        <v>10</v>
      </c>
      <c r="H255" s="29" t="str">
        <f t="shared" si="13"/>
        <v>U15</v>
      </c>
      <c r="K255" s="53" t="str">
        <f>TeamDec[[#This Row],[FullName]]</f>
        <v>Amy Hill</v>
      </c>
      <c r="L255" s="51" t="str">
        <f>TeamDec[[#This Row],[Club]]</f>
        <v>Colchester &amp; Tendring AC</v>
      </c>
      <c r="M255" s="52" t="str">
        <f>TeamDec[[#This Row],[Gender]]</f>
        <v>F</v>
      </c>
      <c r="N255" s="35">
        <f>IF(TeamDec[[#This Row],[Gender]]="M",
    IFERROR(VLOOKUP(TeamDec[[#This Row],[FullName]], tblRace1B[[Name]:[Posn]], 2, FALSE), ""),
    IFERROR(VLOOKUP(TeamDec[[#This Row],[FullName]], tblRace1G[[Name]:[Posn]], 2, FALSE), ""))</f>
        <v>23</v>
      </c>
      <c r="O255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255" s="53" t="str">
        <f>TeamDec[[#This Row],[FullName]]</f>
        <v>Amy Hill</v>
      </c>
      <c r="R255" s="51" t="str">
        <f>TeamDec[[#This Row],[Club]]</f>
        <v>Colchester &amp; Tendring AC</v>
      </c>
      <c r="S255" s="52" t="str">
        <f>TeamDec[[#This Row],[Gender]]</f>
        <v>F</v>
      </c>
      <c r="T255" s="35">
        <f>IF(TeamDec[[#This Row],[Gender]]="M",
    IFERROR(VLOOKUP(TeamDec[[#This Row],[FullName]], tblRace2B[[Name]:[Posn]], 2, FALSE), ""),
    IFERROR(VLOOKUP(TeamDec[[#This Row],[FullName]], tblRace2G[[Name]:[Posn]], 2, FALSE), ""))</f>
        <v>21</v>
      </c>
      <c r="U255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255" s="53" t="str">
        <f>TeamDec[[#This Row],[FullName]]</f>
        <v>Amy Hill</v>
      </c>
      <c r="X255" s="51" t="str">
        <f>TeamDec[[#This Row],[Club]]</f>
        <v>Colchester &amp; Tendring AC</v>
      </c>
      <c r="Y255" s="52" t="str">
        <f>TeamDec[[#This Row],[Gender]]</f>
        <v>F</v>
      </c>
      <c r="Z255" s="35">
        <f>IF(TeamDec[[#This Row],[Gender]]="M",
    IFERROR(VLOOKUP(TeamDec[[#This Row],[FullName]], tblRace3B[[Name]:[Posn]], 2, FALSE), ""),
    IFERROR(VLOOKUP(TeamDec[[#This Row],[FullName]], tblRace3G[[Name]:[Posn]], 2, FALSE), ""))</f>
        <v>16</v>
      </c>
      <c r="AA255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255" s="53" t="str">
        <f>TeamDec[[#This Row],[FullName]]</f>
        <v>Amy Hill</v>
      </c>
      <c r="AD255" s="51" t="str">
        <f>TeamDec[[#This Row],[Club]]</f>
        <v>Colchester &amp; Tendring AC</v>
      </c>
      <c r="AE255" s="52" t="str">
        <f>TeamDec[[#This Row],[Gender]]</f>
        <v>F</v>
      </c>
      <c r="AF2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5" s="53" t="str">
        <f>TeamDec[[#This Row],[FullName]]</f>
        <v>Amy Hill</v>
      </c>
      <c r="AJ255" s="51" t="str">
        <f>TeamDec[[#This Row],[Club]]</f>
        <v>Colchester &amp; Tendring AC</v>
      </c>
      <c r="AK255" s="52" t="str">
        <f>TeamDec[[#This Row],[Gender]]</f>
        <v>F</v>
      </c>
      <c r="AL2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5" s="53" t="str">
        <f>TeamDec[[#This Row],[FullName]]</f>
        <v>Amy Hill</v>
      </c>
      <c r="AP255" s="51" t="str">
        <f>TeamDec[[#This Row],[Club]]</f>
        <v>Colchester &amp; Tendring AC</v>
      </c>
      <c r="AQ255" s="52" t="str">
        <f>TeamDec[[#This Row],[Gender]]</f>
        <v>F</v>
      </c>
      <c r="AR255" s="51" t="str">
        <f>TeamDec[[#This Row],[AG]]</f>
        <v>U15</v>
      </c>
      <c r="AS255" s="35">
        <f t="shared" si="14"/>
        <v>3</v>
      </c>
      <c r="AT255" s="29">
        <f t="shared" si="15"/>
        <v>28</v>
      </c>
    </row>
    <row r="256" spans="1:46" x14ac:dyDescent="0.35">
      <c r="A256" s="5"/>
      <c r="B256" s="6" t="s">
        <v>446</v>
      </c>
      <c r="C256" s="24" t="s">
        <v>447</v>
      </c>
      <c r="D256" s="1" t="str">
        <f t="shared" si="12"/>
        <v>Nancy Hobbs</v>
      </c>
      <c r="E256" s="1" t="s">
        <v>1</v>
      </c>
      <c r="F256" s="30" t="s">
        <v>17</v>
      </c>
      <c r="G256" s="30">
        <v>10</v>
      </c>
      <c r="H256" s="29" t="str">
        <f t="shared" si="13"/>
        <v>U15</v>
      </c>
      <c r="K256" s="53" t="str">
        <f>TeamDec[[#This Row],[FullName]]</f>
        <v>Nancy Hobbs</v>
      </c>
      <c r="L256" s="51" t="str">
        <f>TeamDec[[#This Row],[Club]]</f>
        <v>Colchester &amp; Tendring AC</v>
      </c>
      <c r="M256" s="52" t="str">
        <f>TeamDec[[#This Row],[Gender]]</f>
        <v>F</v>
      </c>
      <c r="N256" s="35">
        <f>IF(TeamDec[[#This Row],[Gender]]="M",
    IFERROR(VLOOKUP(TeamDec[[#This Row],[FullName]], tblRace1B[[Name]:[Posn]], 2, FALSE), ""),
    IFERROR(VLOOKUP(TeamDec[[#This Row],[FullName]], tblRace1G[[Name]:[Posn]], 2, FALSE), ""))</f>
        <v>37</v>
      </c>
      <c r="O256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256" s="53" t="str">
        <f>TeamDec[[#This Row],[FullName]]</f>
        <v>Nancy Hobbs</v>
      </c>
      <c r="R256" s="51" t="str">
        <f>TeamDec[[#This Row],[Club]]</f>
        <v>Colchester &amp; Tendring AC</v>
      </c>
      <c r="S256" s="52" t="str">
        <f>TeamDec[[#This Row],[Gender]]</f>
        <v>F</v>
      </c>
      <c r="T25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6" s="53" t="str">
        <f>TeamDec[[#This Row],[FullName]]</f>
        <v>Nancy Hobbs</v>
      </c>
      <c r="X256" s="51" t="str">
        <f>TeamDec[[#This Row],[Club]]</f>
        <v>Colchester &amp; Tendring AC</v>
      </c>
      <c r="Y256" s="52" t="str">
        <f>TeamDec[[#This Row],[Gender]]</f>
        <v>F</v>
      </c>
      <c r="Z25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6" s="53" t="str">
        <f>TeamDec[[#This Row],[FullName]]</f>
        <v>Nancy Hobbs</v>
      </c>
      <c r="AD256" s="51" t="str">
        <f>TeamDec[[#This Row],[Club]]</f>
        <v>Colchester &amp; Tendring AC</v>
      </c>
      <c r="AE256" s="52" t="str">
        <f>TeamDec[[#This Row],[Gender]]</f>
        <v>F</v>
      </c>
      <c r="AF2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6" s="53" t="str">
        <f>TeamDec[[#This Row],[FullName]]</f>
        <v>Nancy Hobbs</v>
      </c>
      <c r="AJ256" s="51" t="str">
        <f>TeamDec[[#This Row],[Club]]</f>
        <v>Colchester &amp; Tendring AC</v>
      </c>
      <c r="AK256" s="52" t="str">
        <f>TeamDec[[#This Row],[Gender]]</f>
        <v>F</v>
      </c>
      <c r="AL2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6" s="53" t="str">
        <f>TeamDec[[#This Row],[FullName]]</f>
        <v>Nancy Hobbs</v>
      </c>
      <c r="AP256" s="51" t="str">
        <f>TeamDec[[#This Row],[Club]]</f>
        <v>Colchester &amp; Tendring AC</v>
      </c>
      <c r="AQ256" s="52" t="str">
        <f>TeamDec[[#This Row],[Gender]]</f>
        <v>F</v>
      </c>
      <c r="AR256" s="51" t="str">
        <f>TeamDec[[#This Row],[AG]]</f>
        <v>U15</v>
      </c>
      <c r="AS256" s="35">
        <f t="shared" si="14"/>
        <v>1</v>
      </c>
      <c r="AT256" s="29">
        <f t="shared" si="15"/>
        <v>14</v>
      </c>
    </row>
    <row r="257" spans="1:46" x14ac:dyDescent="0.35">
      <c r="A257" s="5"/>
      <c r="B257" s="6" t="s">
        <v>448</v>
      </c>
      <c r="C257" s="24" t="s">
        <v>449</v>
      </c>
      <c r="D257" s="1" t="str">
        <f t="shared" si="12"/>
        <v>Ella Denham</v>
      </c>
      <c r="E257" s="1" t="s">
        <v>1</v>
      </c>
      <c r="F257" s="30" t="s">
        <v>17</v>
      </c>
      <c r="G257" s="30">
        <v>11</v>
      </c>
      <c r="H257" s="29" t="str">
        <f t="shared" si="13"/>
        <v>U17</v>
      </c>
      <c r="K257" s="53" t="str">
        <f>TeamDec[[#This Row],[FullName]]</f>
        <v>Ella Denham</v>
      </c>
      <c r="L257" s="51" t="str">
        <f>TeamDec[[#This Row],[Club]]</f>
        <v>Colchester &amp; Tendring AC</v>
      </c>
      <c r="M257" s="52" t="str">
        <f>TeamDec[[#This Row],[Gender]]</f>
        <v>F</v>
      </c>
      <c r="N257" s="35">
        <f>IF(TeamDec[[#This Row],[Gender]]="M",
    IFERROR(VLOOKUP(TeamDec[[#This Row],[FullName]], tblRace1B[[Name]:[Posn]], 2, FALSE), ""),
    IFERROR(VLOOKUP(TeamDec[[#This Row],[FullName]], tblRace1G[[Name]:[Posn]], 2, FALSE), ""))</f>
        <v>8</v>
      </c>
      <c r="O257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257" s="53" t="str">
        <f>TeamDec[[#This Row],[FullName]]</f>
        <v>Ella Denham</v>
      </c>
      <c r="R257" s="51" t="str">
        <f>TeamDec[[#This Row],[Club]]</f>
        <v>Colchester &amp; Tendring AC</v>
      </c>
      <c r="S257" s="52" t="str">
        <f>TeamDec[[#This Row],[Gender]]</f>
        <v>F</v>
      </c>
      <c r="T257" s="35">
        <f>IF(TeamDec[[#This Row],[Gender]]="M",
    IFERROR(VLOOKUP(TeamDec[[#This Row],[FullName]], tblRace2B[[Name]:[Posn]], 2, FALSE), ""),
    IFERROR(VLOOKUP(TeamDec[[#This Row],[FullName]], tblRace2G[[Name]:[Posn]], 2, FALSE), ""))</f>
        <v>16</v>
      </c>
      <c r="U257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257" s="53" t="str">
        <f>TeamDec[[#This Row],[FullName]]</f>
        <v>Ella Denham</v>
      </c>
      <c r="X257" s="51" t="str">
        <f>TeamDec[[#This Row],[Club]]</f>
        <v>Colchester &amp; Tendring AC</v>
      </c>
      <c r="Y257" s="52" t="str">
        <f>TeamDec[[#This Row],[Gender]]</f>
        <v>F</v>
      </c>
      <c r="Z257" s="35">
        <f>IF(TeamDec[[#This Row],[Gender]]="M",
    IFERROR(VLOOKUP(TeamDec[[#This Row],[FullName]], tblRace3B[[Name]:[Posn]], 2, FALSE), ""),
    IFERROR(VLOOKUP(TeamDec[[#This Row],[FullName]], tblRace3G[[Name]:[Posn]], 2, FALSE), ""))</f>
        <v>5</v>
      </c>
      <c r="AA257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257" s="53" t="str">
        <f>TeamDec[[#This Row],[FullName]]</f>
        <v>Ella Denham</v>
      </c>
      <c r="AD257" s="51" t="str">
        <f>TeamDec[[#This Row],[Club]]</f>
        <v>Colchester &amp; Tendring AC</v>
      </c>
      <c r="AE257" s="52" t="str">
        <f>TeamDec[[#This Row],[Gender]]</f>
        <v>F</v>
      </c>
      <c r="AF257" s="35">
        <f>IF(TeamDec[[#This Row],[Gender]]="M",
    IFERROR(VLOOKUP(TeamDec[[#This Row],[FullName]], tblRace4B[[Name]:[Posn]], 2, FALSE), ""),
    IFERROR(VLOOKUP(TeamDec[[#This Row],[FullName]], tblRace4G[[Name]:[Posn]], 2, FALSE), ""))</f>
        <v>9</v>
      </c>
      <c r="AG257" s="29">
        <f>IF(TeamDec[[#This Row],[Gender]]="M",
    IFERROR(VLOOKUP(TeamDec[[#This Row],[FullName]], tblRace4B[[Name]:[Points]], 5, FALSE), ""),
    IFERROR(VLOOKUP(TeamDec[[#This Row],[FullName]], tblRace4G[[Name]:[Points]], 5, FALSE), ""))</f>
        <v>1</v>
      </c>
      <c r="AI257" s="53" t="str">
        <f>TeamDec[[#This Row],[FullName]]</f>
        <v>Ella Denham</v>
      </c>
      <c r="AJ257" s="51" t="str">
        <f>TeamDec[[#This Row],[Club]]</f>
        <v>Colchester &amp; Tendring AC</v>
      </c>
      <c r="AK257" s="52" t="str">
        <f>TeamDec[[#This Row],[Gender]]</f>
        <v>F</v>
      </c>
      <c r="AL2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7" s="53" t="str">
        <f>TeamDec[[#This Row],[FullName]]</f>
        <v>Ella Denham</v>
      </c>
      <c r="AP257" s="51" t="str">
        <f>TeamDec[[#This Row],[Club]]</f>
        <v>Colchester &amp; Tendring AC</v>
      </c>
      <c r="AQ257" s="52" t="str">
        <f>TeamDec[[#This Row],[Gender]]</f>
        <v>F</v>
      </c>
      <c r="AR257" s="51" t="str">
        <f>TeamDec[[#This Row],[AG]]</f>
        <v>U17</v>
      </c>
      <c r="AS257" s="35">
        <f t="shared" si="14"/>
        <v>4</v>
      </c>
      <c r="AT257" s="29">
        <f t="shared" si="15"/>
        <v>7</v>
      </c>
    </row>
    <row r="258" spans="1:46" x14ac:dyDescent="0.35">
      <c r="A258" s="5"/>
      <c r="B258" s="6" t="s">
        <v>450</v>
      </c>
      <c r="C258" s="24" t="s">
        <v>451</v>
      </c>
      <c r="D258" s="1" t="str">
        <f t="shared" si="12"/>
        <v>Evie-Rose Edwardson</v>
      </c>
      <c r="E258" s="1" t="s">
        <v>1</v>
      </c>
      <c r="F258" s="30" t="s">
        <v>17</v>
      </c>
      <c r="G258" s="30">
        <v>11</v>
      </c>
      <c r="H258" s="29" t="str">
        <f t="shared" si="13"/>
        <v>U17</v>
      </c>
      <c r="K258" s="53" t="str">
        <f>TeamDec[[#This Row],[FullName]]</f>
        <v>Evie-Rose Edwardson</v>
      </c>
      <c r="L258" s="51" t="str">
        <f>TeamDec[[#This Row],[Club]]</f>
        <v>Colchester &amp; Tendring AC</v>
      </c>
      <c r="M258" s="52" t="str">
        <f>TeamDec[[#This Row],[Gender]]</f>
        <v>F</v>
      </c>
      <c r="N258" s="35">
        <f>IF(TeamDec[[#This Row],[Gender]]="M",
    IFERROR(VLOOKUP(TeamDec[[#This Row],[FullName]], tblRace1B[[Name]:[Posn]], 2, FALSE), ""),
    IFERROR(VLOOKUP(TeamDec[[#This Row],[FullName]], tblRace1G[[Name]:[Posn]], 2, FALSE), ""))</f>
        <v>25</v>
      </c>
      <c r="O258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258" s="53" t="str">
        <f>TeamDec[[#This Row],[FullName]]</f>
        <v>Evie-Rose Edwardson</v>
      </c>
      <c r="R258" s="51" t="str">
        <f>TeamDec[[#This Row],[Club]]</f>
        <v>Colchester &amp; Tendring AC</v>
      </c>
      <c r="S258" s="52" t="str">
        <f>TeamDec[[#This Row],[Gender]]</f>
        <v>F</v>
      </c>
      <c r="T258" s="35">
        <f>IF(TeamDec[[#This Row],[Gender]]="M",
    IFERROR(VLOOKUP(TeamDec[[#This Row],[FullName]], tblRace2B[[Name]:[Posn]], 2, FALSE), ""),
    IFERROR(VLOOKUP(TeamDec[[#This Row],[FullName]], tblRace2G[[Name]:[Posn]], 2, FALSE), ""))</f>
        <v>32</v>
      </c>
      <c r="U258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58" s="53" t="str">
        <f>TeamDec[[#This Row],[FullName]]</f>
        <v>Evie-Rose Edwardson</v>
      </c>
      <c r="X258" s="51" t="str">
        <f>TeamDec[[#This Row],[Club]]</f>
        <v>Colchester &amp; Tendring AC</v>
      </c>
      <c r="Y258" s="52" t="str">
        <f>TeamDec[[#This Row],[Gender]]</f>
        <v>F</v>
      </c>
      <c r="Z258" s="35">
        <f>IF(TeamDec[[#This Row],[Gender]]="M",
    IFERROR(VLOOKUP(TeamDec[[#This Row],[FullName]], tblRace3B[[Name]:[Posn]], 2, FALSE), ""),
    IFERROR(VLOOKUP(TeamDec[[#This Row],[FullName]], tblRace3G[[Name]:[Posn]], 2, FALSE), ""))</f>
        <v>20</v>
      </c>
      <c r="AA258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258" s="53" t="str">
        <f>TeamDec[[#This Row],[FullName]]</f>
        <v>Evie-Rose Edwardson</v>
      </c>
      <c r="AD258" s="51" t="str">
        <f>TeamDec[[#This Row],[Club]]</f>
        <v>Colchester &amp; Tendring AC</v>
      </c>
      <c r="AE258" s="52" t="str">
        <f>TeamDec[[#This Row],[Gender]]</f>
        <v>F</v>
      </c>
      <c r="AF258" s="35">
        <f>IF(TeamDec[[#This Row],[Gender]]="M",
    IFERROR(VLOOKUP(TeamDec[[#This Row],[FullName]], tblRace4B[[Name]:[Posn]], 2, FALSE), ""),
    IFERROR(VLOOKUP(TeamDec[[#This Row],[FullName]], tblRace4G[[Name]:[Posn]], 2, FALSE), ""))</f>
        <v>36</v>
      </c>
      <c r="AG258" s="29">
        <f>IF(TeamDec[[#This Row],[Gender]]="M",
    IFERROR(VLOOKUP(TeamDec[[#This Row],[FullName]], tblRace4B[[Name]:[Points]], 5, FALSE), ""),
    IFERROR(VLOOKUP(TeamDec[[#This Row],[FullName]], tblRace4G[[Name]:[Points]], 5, FALSE), ""))</f>
        <v>5</v>
      </c>
      <c r="AI258" s="53" t="str">
        <f>TeamDec[[#This Row],[FullName]]</f>
        <v>Evie-Rose Edwardson</v>
      </c>
      <c r="AJ258" s="51" t="str">
        <f>TeamDec[[#This Row],[Club]]</f>
        <v>Colchester &amp; Tendring AC</v>
      </c>
      <c r="AK258" s="52" t="str">
        <f>TeamDec[[#This Row],[Gender]]</f>
        <v>F</v>
      </c>
      <c r="AL2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8" s="53" t="str">
        <f>TeamDec[[#This Row],[FullName]]</f>
        <v>Evie-Rose Edwardson</v>
      </c>
      <c r="AP258" s="51" t="str">
        <f>TeamDec[[#This Row],[Club]]</f>
        <v>Colchester &amp; Tendring AC</v>
      </c>
      <c r="AQ258" s="52" t="str">
        <f>TeamDec[[#This Row],[Gender]]</f>
        <v>F</v>
      </c>
      <c r="AR258" s="51" t="str">
        <f>TeamDec[[#This Row],[AG]]</f>
        <v>U17</v>
      </c>
      <c r="AS258" s="35">
        <f t="shared" si="14"/>
        <v>4</v>
      </c>
      <c r="AT258" s="29">
        <f t="shared" si="15"/>
        <v>19</v>
      </c>
    </row>
    <row r="259" spans="1:46" x14ac:dyDescent="0.35">
      <c r="A259" s="5"/>
      <c r="B259" s="6" t="s">
        <v>452</v>
      </c>
      <c r="C259" s="24" t="s">
        <v>453</v>
      </c>
      <c r="D259" s="1" t="str">
        <f t="shared" si="12"/>
        <v>Annika Ezrow</v>
      </c>
      <c r="E259" s="1" t="s">
        <v>1</v>
      </c>
      <c r="F259" s="30" t="s">
        <v>17</v>
      </c>
      <c r="G259" s="30">
        <v>11</v>
      </c>
      <c r="H259" s="29" t="str">
        <f t="shared" si="13"/>
        <v>U17</v>
      </c>
      <c r="K259" s="53" t="str">
        <f>TeamDec[[#This Row],[FullName]]</f>
        <v>Annika Ezrow</v>
      </c>
      <c r="L259" s="51" t="str">
        <f>TeamDec[[#This Row],[Club]]</f>
        <v>Colchester &amp; Tendring AC</v>
      </c>
      <c r="M259" s="52" t="str">
        <f>TeamDec[[#This Row],[Gender]]</f>
        <v>F</v>
      </c>
      <c r="N25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9" s="53" t="str">
        <f>TeamDec[[#This Row],[FullName]]</f>
        <v>Annika Ezrow</v>
      </c>
      <c r="R259" s="51" t="str">
        <f>TeamDec[[#This Row],[Club]]</f>
        <v>Colchester &amp; Tendring AC</v>
      </c>
      <c r="S259" s="52" t="str">
        <f>TeamDec[[#This Row],[Gender]]</f>
        <v>F</v>
      </c>
      <c r="T25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9" s="53" t="str">
        <f>TeamDec[[#This Row],[FullName]]</f>
        <v>Annika Ezrow</v>
      </c>
      <c r="X259" s="51" t="str">
        <f>TeamDec[[#This Row],[Club]]</f>
        <v>Colchester &amp; Tendring AC</v>
      </c>
      <c r="Y259" s="52" t="str">
        <f>TeamDec[[#This Row],[Gender]]</f>
        <v>F</v>
      </c>
      <c r="Z2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9" s="53" t="str">
        <f>TeamDec[[#This Row],[FullName]]</f>
        <v>Annika Ezrow</v>
      </c>
      <c r="AD259" s="51" t="str">
        <f>TeamDec[[#This Row],[Club]]</f>
        <v>Colchester &amp; Tendring AC</v>
      </c>
      <c r="AE259" s="52" t="str">
        <f>TeamDec[[#This Row],[Gender]]</f>
        <v>F</v>
      </c>
      <c r="AF259" s="35">
        <f>IF(TeamDec[[#This Row],[Gender]]="M",
    IFERROR(VLOOKUP(TeamDec[[#This Row],[FullName]], tblRace4B[[Name]:[Posn]], 2, FALSE), ""),
    IFERROR(VLOOKUP(TeamDec[[#This Row],[FullName]], tblRace4G[[Name]:[Posn]], 2, FALSE), ""))</f>
        <v>16</v>
      </c>
      <c r="AG259" s="29">
        <f>IF(TeamDec[[#This Row],[Gender]]="M",
    IFERROR(VLOOKUP(TeamDec[[#This Row],[FullName]], tblRace4B[[Name]:[Points]], 5, FALSE), ""),
    IFERROR(VLOOKUP(TeamDec[[#This Row],[FullName]], tblRace4G[[Name]:[Points]], 5, FALSE), ""))</f>
        <v>3</v>
      </c>
      <c r="AI259" s="53" t="str">
        <f>TeamDec[[#This Row],[FullName]]</f>
        <v>Annika Ezrow</v>
      </c>
      <c r="AJ259" s="51" t="str">
        <f>TeamDec[[#This Row],[Club]]</f>
        <v>Colchester &amp; Tendring AC</v>
      </c>
      <c r="AK259" s="52" t="str">
        <f>TeamDec[[#This Row],[Gender]]</f>
        <v>F</v>
      </c>
      <c r="AL2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9" s="53" t="str">
        <f>TeamDec[[#This Row],[FullName]]</f>
        <v>Annika Ezrow</v>
      </c>
      <c r="AP259" s="51" t="str">
        <f>TeamDec[[#This Row],[Club]]</f>
        <v>Colchester &amp; Tendring AC</v>
      </c>
      <c r="AQ259" s="52" t="str">
        <f>TeamDec[[#This Row],[Gender]]</f>
        <v>F</v>
      </c>
      <c r="AR259" s="51" t="str">
        <f>TeamDec[[#This Row],[AG]]</f>
        <v>U17</v>
      </c>
      <c r="AS259" s="35">
        <f t="shared" si="14"/>
        <v>1</v>
      </c>
      <c r="AT259" s="29">
        <f t="shared" si="15"/>
        <v>3</v>
      </c>
    </row>
    <row r="260" spans="1:46" x14ac:dyDescent="0.35">
      <c r="A260" s="5"/>
      <c r="B260" s="6" t="s">
        <v>454</v>
      </c>
      <c r="C260" s="24" t="s">
        <v>455</v>
      </c>
      <c r="D260" s="1" t="str">
        <f t="shared" si="12"/>
        <v>Nina Godden-Murphy</v>
      </c>
      <c r="E260" s="1" t="s">
        <v>1</v>
      </c>
      <c r="F260" s="30" t="s">
        <v>17</v>
      </c>
      <c r="G260" s="30">
        <v>11</v>
      </c>
      <c r="H260" s="29" t="str">
        <f t="shared" si="13"/>
        <v>U17</v>
      </c>
      <c r="K260" s="53" t="str">
        <f>TeamDec[[#This Row],[FullName]]</f>
        <v>Nina Godden-Murphy</v>
      </c>
      <c r="L260" s="51" t="str">
        <f>TeamDec[[#This Row],[Club]]</f>
        <v>Colchester &amp; Tendring AC</v>
      </c>
      <c r="M260" s="52" t="str">
        <f>TeamDec[[#This Row],[Gender]]</f>
        <v>F</v>
      </c>
      <c r="N2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0" s="53" t="str">
        <f>TeamDec[[#This Row],[FullName]]</f>
        <v>Nina Godden-Murphy</v>
      </c>
      <c r="R260" s="51" t="str">
        <f>TeamDec[[#This Row],[Club]]</f>
        <v>Colchester &amp; Tendring AC</v>
      </c>
      <c r="S260" s="52" t="str">
        <f>TeamDec[[#This Row],[Gender]]</f>
        <v>F</v>
      </c>
      <c r="T26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0" s="53" t="str">
        <f>TeamDec[[#This Row],[FullName]]</f>
        <v>Nina Godden-Murphy</v>
      </c>
      <c r="X260" s="51" t="str">
        <f>TeamDec[[#This Row],[Club]]</f>
        <v>Colchester &amp; Tendring AC</v>
      </c>
      <c r="Y260" s="52" t="str">
        <f>TeamDec[[#This Row],[Gender]]</f>
        <v>F</v>
      </c>
      <c r="Z2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0" s="53" t="str">
        <f>TeamDec[[#This Row],[FullName]]</f>
        <v>Nina Godden-Murphy</v>
      </c>
      <c r="AD260" s="51" t="str">
        <f>TeamDec[[#This Row],[Club]]</f>
        <v>Colchester &amp; Tendring AC</v>
      </c>
      <c r="AE260" s="52" t="str">
        <f>TeamDec[[#This Row],[Gender]]</f>
        <v>F</v>
      </c>
      <c r="AF2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0" s="53" t="str">
        <f>TeamDec[[#This Row],[FullName]]</f>
        <v>Nina Godden-Murphy</v>
      </c>
      <c r="AJ260" s="51" t="str">
        <f>TeamDec[[#This Row],[Club]]</f>
        <v>Colchester &amp; Tendring AC</v>
      </c>
      <c r="AK260" s="52" t="str">
        <f>TeamDec[[#This Row],[Gender]]</f>
        <v>F</v>
      </c>
      <c r="AL2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0" s="53" t="str">
        <f>TeamDec[[#This Row],[FullName]]</f>
        <v>Nina Godden-Murphy</v>
      </c>
      <c r="AP260" s="51" t="str">
        <f>TeamDec[[#This Row],[Club]]</f>
        <v>Colchester &amp; Tendring AC</v>
      </c>
      <c r="AQ260" s="52" t="str">
        <f>TeamDec[[#This Row],[Gender]]</f>
        <v>F</v>
      </c>
      <c r="AR260" s="51" t="str">
        <f>TeamDec[[#This Row],[AG]]</f>
        <v>U17</v>
      </c>
      <c r="AS260" s="35">
        <f t="shared" si="14"/>
        <v>0</v>
      </c>
      <c r="AT260" s="29">
        <f t="shared" si="15"/>
        <v>0</v>
      </c>
    </row>
    <row r="261" spans="1:46" x14ac:dyDescent="0.35">
      <c r="A261" s="5"/>
      <c r="B261" s="6" t="s">
        <v>456</v>
      </c>
      <c r="C261" s="24" t="s">
        <v>457</v>
      </c>
      <c r="D261" s="1" t="str">
        <f t="shared" si="12"/>
        <v>Naomi Sandercock</v>
      </c>
      <c r="E261" s="1" t="s">
        <v>1</v>
      </c>
      <c r="F261" s="30" t="s">
        <v>17</v>
      </c>
      <c r="G261" s="30">
        <v>11</v>
      </c>
      <c r="H261" s="29" t="str">
        <f t="shared" si="13"/>
        <v>U17</v>
      </c>
      <c r="K261" s="53" t="str">
        <f>TeamDec[[#This Row],[FullName]]</f>
        <v>Naomi Sandercock</v>
      </c>
      <c r="L261" s="51" t="str">
        <f>TeamDec[[#This Row],[Club]]</f>
        <v>Colchester &amp; Tendring AC</v>
      </c>
      <c r="M261" s="52" t="str">
        <f>TeamDec[[#This Row],[Gender]]</f>
        <v>F</v>
      </c>
      <c r="N2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1" s="53" t="str">
        <f>TeamDec[[#This Row],[FullName]]</f>
        <v>Naomi Sandercock</v>
      </c>
      <c r="R261" s="51" t="str">
        <f>TeamDec[[#This Row],[Club]]</f>
        <v>Colchester &amp; Tendring AC</v>
      </c>
      <c r="S261" s="52" t="str">
        <f>TeamDec[[#This Row],[Gender]]</f>
        <v>F</v>
      </c>
      <c r="T26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1" s="53" t="str">
        <f>TeamDec[[#This Row],[FullName]]</f>
        <v>Naomi Sandercock</v>
      </c>
      <c r="X261" s="51" t="str">
        <f>TeamDec[[#This Row],[Club]]</f>
        <v>Colchester &amp; Tendring AC</v>
      </c>
      <c r="Y261" s="52" t="str">
        <f>TeamDec[[#This Row],[Gender]]</f>
        <v>F</v>
      </c>
      <c r="Z2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1" s="53" t="str">
        <f>TeamDec[[#This Row],[FullName]]</f>
        <v>Naomi Sandercock</v>
      </c>
      <c r="AD261" s="51" t="str">
        <f>TeamDec[[#This Row],[Club]]</f>
        <v>Colchester &amp; Tendring AC</v>
      </c>
      <c r="AE261" s="52" t="str">
        <f>TeamDec[[#This Row],[Gender]]</f>
        <v>F</v>
      </c>
      <c r="AF2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1" s="53" t="str">
        <f>TeamDec[[#This Row],[FullName]]</f>
        <v>Naomi Sandercock</v>
      </c>
      <c r="AJ261" s="51" t="str">
        <f>TeamDec[[#This Row],[Club]]</f>
        <v>Colchester &amp; Tendring AC</v>
      </c>
      <c r="AK261" s="52" t="str">
        <f>TeamDec[[#This Row],[Gender]]</f>
        <v>F</v>
      </c>
      <c r="AL2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1" s="53" t="str">
        <f>TeamDec[[#This Row],[FullName]]</f>
        <v>Naomi Sandercock</v>
      </c>
      <c r="AP261" s="51" t="str">
        <f>TeamDec[[#This Row],[Club]]</f>
        <v>Colchester &amp; Tendring AC</v>
      </c>
      <c r="AQ261" s="52" t="str">
        <f>TeamDec[[#This Row],[Gender]]</f>
        <v>F</v>
      </c>
      <c r="AR261" s="51" t="str">
        <f>TeamDec[[#This Row],[AG]]</f>
        <v>U17</v>
      </c>
      <c r="AS261" s="35">
        <f t="shared" si="14"/>
        <v>0</v>
      </c>
      <c r="AT261" s="29">
        <f t="shared" si="15"/>
        <v>0</v>
      </c>
    </row>
    <row r="262" spans="1:46" x14ac:dyDescent="0.35">
      <c r="A262" s="5"/>
      <c r="B262" s="6" t="s">
        <v>458</v>
      </c>
      <c r="C262" s="24" t="s">
        <v>459</v>
      </c>
      <c r="D262" s="1" t="str">
        <f t="shared" ref="D262:D290" si="16">_xlfn.TEXTJOIN(" ",TRUE, $B262,$C262)</f>
        <v>Lucy Frank</v>
      </c>
      <c r="E262" s="1" t="s">
        <v>1</v>
      </c>
      <c r="F262" s="30" t="s">
        <v>17</v>
      </c>
      <c r="G262" s="7">
        <v>12</v>
      </c>
      <c r="H262" s="29" t="str">
        <f t="shared" si="13"/>
        <v>U17</v>
      </c>
      <c r="K262" s="53" t="str">
        <f>TeamDec[[#This Row],[FullName]]</f>
        <v>Lucy Frank</v>
      </c>
      <c r="L262" s="51" t="str">
        <f>TeamDec[[#This Row],[Club]]</f>
        <v>Colchester &amp; Tendring AC</v>
      </c>
      <c r="M262" s="52" t="str">
        <f>TeamDec[[#This Row],[Gender]]</f>
        <v>F</v>
      </c>
      <c r="N26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2" s="53" t="str">
        <f>TeamDec[[#This Row],[FullName]]</f>
        <v>Lucy Frank</v>
      </c>
      <c r="R262" s="51" t="str">
        <f>TeamDec[[#This Row],[Club]]</f>
        <v>Colchester &amp; Tendring AC</v>
      </c>
      <c r="S262" s="52" t="str">
        <f>TeamDec[[#This Row],[Gender]]</f>
        <v>F</v>
      </c>
      <c r="T26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2" s="53" t="str">
        <f>TeamDec[[#This Row],[FullName]]</f>
        <v>Lucy Frank</v>
      </c>
      <c r="X262" s="51" t="str">
        <f>TeamDec[[#This Row],[Club]]</f>
        <v>Colchester &amp; Tendring AC</v>
      </c>
      <c r="Y262" s="52" t="str">
        <f>TeamDec[[#This Row],[Gender]]</f>
        <v>F</v>
      </c>
      <c r="Z2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2" s="53" t="str">
        <f>TeamDec[[#This Row],[FullName]]</f>
        <v>Lucy Frank</v>
      </c>
      <c r="AD262" s="51" t="str">
        <f>TeamDec[[#This Row],[Club]]</f>
        <v>Colchester &amp; Tendring AC</v>
      </c>
      <c r="AE262" s="52" t="str">
        <f>TeamDec[[#This Row],[Gender]]</f>
        <v>F</v>
      </c>
      <c r="AF2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2" s="53" t="str">
        <f>TeamDec[[#This Row],[FullName]]</f>
        <v>Lucy Frank</v>
      </c>
      <c r="AJ262" s="51" t="str">
        <f>TeamDec[[#This Row],[Club]]</f>
        <v>Colchester &amp; Tendring AC</v>
      </c>
      <c r="AK262" s="52" t="str">
        <f>TeamDec[[#This Row],[Gender]]</f>
        <v>F</v>
      </c>
      <c r="AL2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2" s="53" t="str">
        <f>TeamDec[[#This Row],[FullName]]</f>
        <v>Lucy Frank</v>
      </c>
      <c r="AP262" s="51" t="str">
        <f>TeamDec[[#This Row],[Club]]</f>
        <v>Colchester &amp; Tendring AC</v>
      </c>
      <c r="AQ262" s="52" t="str">
        <f>TeamDec[[#This Row],[Gender]]</f>
        <v>F</v>
      </c>
      <c r="AR262" s="51" t="str">
        <f>TeamDec[[#This Row],[AG]]</f>
        <v>U17</v>
      </c>
      <c r="AS262" s="35">
        <f t="shared" si="14"/>
        <v>0</v>
      </c>
      <c r="AT262" s="29">
        <f t="shared" si="15"/>
        <v>0</v>
      </c>
    </row>
    <row r="263" spans="1:46" x14ac:dyDescent="0.35">
      <c r="A263" s="5"/>
      <c r="B263" s="6" t="s">
        <v>460</v>
      </c>
      <c r="C263" s="24" t="s">
        <v>461</v>
      </c>
      <c r="D263" s="1" t="str">
        <f t="shared" si="16"/>
        <v>Annabel Sergeant</v>
      </c>
      <c r="E263" s="1" t="s">
        <v>1</v>
      </c>
      <c r="F263" s="30" t="s">
        <v>17</v>
      </c>
      <c r="G263" s="7">
        <v>12</v>
      </c>
      <c r="H263" s="29" t="str">
        <f t="shared" si="13"/>
        <v>U17</v>
      </c>
      <c r="K263" s="53" t="str">
        <f>TeamDec[[#This Row],[FullName]]</f>
        <v>Annabel Sergeant</v>
      </c>
      <c r="L263" s="51" t="str">
        <f>TeamDec[[#This Row],[Club]]</f>
        <v>Colchester &amp; Tendring AC</v>
      </c>
      <c r="M263" s="52" t="str">
        <f>TeamDec[[#This Row],[Gender]]</f>
        <v>F</v>
      </c>
      <c r="N2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3" s="53" t="str">
        <f>TeamDec[[#This Row],[FullName]]</f>
        <v>Annabel Sergeant</v>
      </c>
      <c r="R263" s="51" t="str">
        <f>TeamDec[[#This Row],[Club]]</f>
        <v>Colchester &amp; Tendring AC</v>
      </c>
      <c r="S263" s="52" t="str">
        <f>TeamDec[[#This Row],[Gender]]</f>
        <v>F</v>
      </c>
      <c r="T26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3" s="53" t="str">
        <f>TeamDec[[#This Row],[FullName]]</f>
        <v>Annabel Sergeant</v>
      </c>
      <c r="X263" s="51" t="str">
        <f>TeamDec[[#This Row],[Club]]</f>
        <v>Colchester &amp; Tendring AC</v>
      </c>
      <c r="Y263" s="52" t="str">
        <f>TeamDec[[#This Row],[Gender]]</f>
        <v>F</v>
      </c>
      <c r="Z2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3" s="53" t="str">
        <f>TeamDec[[#This Row],[FullName]]</f>
        <v>Annabel Sergeant</v>
      </c>
      <c r="AD263" s="51" t="str">
        <f>TeamDec[[#This Row],[Club]]</f>
        <v>Colchester &amp; Tendring AC</v>
      </c>
      <c r="AE263" s="52" t="str">
        <f>TeamDec[[#This Row],[Gender]]</f>
        <v>F</v>
      </c>
      <c r="AF2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3" s="53" t="str">
        <f>TeamDec[[#This Row],[FullName]]</f>
        <v>Annabel Sergeant</v>
      </c>
      <c r="AJ263" s="51" t="str">
        <f>TeamDec[[#This Row],[Club]]</f>
        <v>Colchester &amp; Tendring AC</v>
      </c>
      <c r="AK263" s="52" t="str">
        <f>TeamDec[[#This Row],[Gender]]</f>
        <v>F</v>
      </c>
      <c r="AL2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3" s="53" t="str">
        <f>TeamDec[[#This Row],[FullName]]</f>
        <v>Annabel Sergeant</v>
      </c>
      <c r="AP263" s="51" t="str">
        <f>TeamDec[[#This Row],[Club]]</f>
        <v>Colchester &amp; Tendring AC</v>
      </c>
      <c r="AQ263" s="52" t="str">
        <f>TeamDec[[#This Row],[Gender]]</f>
        <v>F</v>
      </c>
      <c r="AR263" s="51" t="str">
        <f>TeamDec[[#This Row],[AG]]</f>
        <v>U17</v>
      </c>
      <c r="AS263" s="35">
        <f t="shared" si="14"/>
        <v>0</v>
      </c>
      <c r="AT263" s="29">
        <f t="shared" si="15"/>
        <v>0</v>
      </c>
    </row>
    <row r="264" spans="1:46" x14ac:dyDescent="0.35">
      <c r="A264" s="5"/>
      <c r="B264" s="6" t="s">
        <v>458</v>
      </c>
      <c r="C264" s="24" t="s">
        <v>320</v>
      </c>
      <c r="D264" s="1" t="str">
        <f t="shared" si="16"/>
        <v>Lucy Thompson</v>
      </c>
      <c r="E264" s="1" t="s">
        <v>1</v>
      </c>
      <c r="F264" s="30" t="s">
        <v>17</v>
      </c>
      <c r="G264" s="7">
        <v>12</v>
      </c>
      <c r="H264" s="29" t="str">
        <f t="shared" si="13"/>
        <v>U17</v>
      </c>
      <c r="K264" s="53" t="str">
        <f>TeamDec[[#This Row],[FullName]]</f>
        <v>Lucy Thompson</v>
      </c>
      <c r="L264" s="51" t="str">
        <f>TeamDec[[#This Row],[Club]]</f>
        <v>Colchester &amp; Tendring AC</v>
      </c>
      <c r="M264" s="52" t="str">
        <f>TeamDec[[#This Row],[Gender]]</f>
        <v>F</v>
      </c>
      <c r="N2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4" s="53" t="str">
        <f>TeamDec[[#This Row],[FullName]]</f>
        <v>Lucy Thompson</v>
      </c>
      <c r="R264" s="51" t="str">
        <f>TeamDec[[#This Row],[Club]]</f>
        <v>Colchester &amp; Tendring AC</v>
      </c>
      <c r="S264" s="52" t="str">
        <f>TeamDec[[#This Row],[Gender]]</f>
        <v>F</v>
      </c>
      <c r="T26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4" s="53" t="str">
        <f>TeamDec[[#This Row],[FullName]]</f>
        <v>Lucy Thompson</v>
      </c>
      <c r="X264" s="51" t="str">
        <f>TeamDec[[#This Row],[Club]]</f>
        <v>Colchester &amp; Tendring AC</v>
      </c>
      <c r="Y264" s="52" t="str">
        <f>TeamDec[[#This Row],[Gender]]</f>
        <v>F</v>
      </c>
      <c r="Z2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4" s="53" t="str">
        <f>TeamDec[[#This Row],[FullName]]</f>
        <v>Lucy Thompson</v>
      </c>
      <c r="AD264" s="51" t="str">
        <f>TeamDec[[#This Row],[Club]]</f>
        <v>Colchester &amp; Tendring AC</v>
      </c>
      <c r="AE264" s="52" t="str">
        <f>TeamDec[[#This Row],[Gender]]</f>
        <v>F</v>
      </c>
      <c r="AF2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4" s="53" t="str">
        <f>TeamDec[[#This Row],[FullName]]</f>
        <v>Lucy Thompson</v>
      </c>
      <c r="AJ264" s="51" t="str">
        <f>TeamDec[[#This Row],[Club]]</f>
        <v>Colchester &amp; Tendring AC</v>
      </c>
      <c r="AK264" s="52" t="str">
        <f>TeamDec[[#This Row],[Gender]]</f>
        <v>F</v>
      </c>
      <c r="AL2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4" s="53" t="str">
        <f>TeamDec[[#This Row],[FullName]]</f>
        <v>Lucy Thompson</v>
      </c>
      <c r="AP264" s="51" t="str">
        <f>TeamDec[[#This Row],[Club]]</f>
        <v>Colchester &amp; Tendring AC</v>
      </c>
      <c r="AQ264" s="52" t="str">
        <f>TeamDec[[#This Row],[Gender]]</f>
        <v>F</v>
      </c>
      <c r="AR264" s="51" t="str">
        <f>TeamDec[[#This Row],[AG]]</f>
        <v>U17</v>
      </c>
      <c r="AS264" s="35">
        <f t="shared" si="14"/>
        <v>0</v>
      </c>
      <c r="AT264" s="29">
        <f t="shared" si="15"/>
        <v>0</v>
      </c>
    </row>
    <row r="265" spans="1:46" x14ac:dyDescent="0.35">
      <c r="A265" s="5"/>
      <c r="B265" s="24" t="s">
        <v>797</v>
      </c>
      <c r="C265" s="6" t="s">
        <v>798</v>
      </c>
      <c r="D265" s="1" t="str">
        <f t="shared" si="16"/>
        <v>Mathew Davay</v>
      </c>
      <c r="E265" s="1" t="s">
        <v>1</v>
      </c>
      <c r="F265" s="30" t="s">
        <v>16</v>
      </c>
      <c r="G265" s="7">
        <v>10</v>
      </c>
      <c r="H265" s="29" t="str">
        <f t="shared" ref="H265:H328" si="17">IF(AND(G265&lt;=6,G265&gt;=3),"U11",IF(AND(G265&lt;=8,G265&gt;6),"U13",IF(AND(G265&lt;=10,G265&gt;8),"U15",IF(AND(G265&lt;=12,G265&gt;10),"U17","NULL"))))</f>
        <v>U15</v>
      </c>
      <c r="K265" s="53" t="str">
        <f>TeamDec[[#This Row],[FullName]]</f>
        <v>Mathew Davay</v>
      </c>
      <c r="L265" s="51" t="str">
        <f>TeamDec[[#This Row],[Club]]</f>
        <v>Colchester &amp; Tendring AC</v>
      </c>
      <c r="M265" s="52" t="str">
        <f>TeamDec[[#This Row],[Gender]]</f>
        <v>M</v>
      </c>
      <c r="N26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5" s="53" t="str">
        <f>TeamDec[[#This Row],[FullName]]</f>
        <v>Mathew Davay</v>
      </c>
      <c r="R265" s="51" t="str">
        <f>TeamDec[[#This Row],[Club]]</f>
        <v>Colchester &amp; Tendring AC</v>
      </c>
      <c r="S265" s="52" t="str">
        <f>TeamDec[[#This Row],[Gender]]</f>
        <v>M</v>
      </c>
      <c r="T265" s="35">
        <f>IF(TeamDec[[#This Row],[Gender]]="M",
    IFERROR(VLOOKUP(TeamDec[[#This Row],[FullName]], tblRace2B[[Name]:[Posn]], 2, FALSE), ""),
    IFERROR(VLOOKUP(TeamDec[[#This Row],[FullName]], tblRace2G[[Name]:[Posn]], 2, FALSE), ""))</f>
        <v>11</v>
      </c>
      <c r="U265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265" s="53" t="str">
        <f>TeamDec[[#This Row],[FullName]]</f>
        <v>Mathew Davay</v>
      </c>
      <c r="X265" s="51" t="str">
        <f>TeamDec[[#This Row],[Club]]</f>
        <v>Colchester &amp; Tendring AC</v>
      </c>
      <c r="Y265" s="52" t="str">
        <f>TeamDec[[#This Row],[Gender]]</f>
        <v>M</v>
      </c>
      <c r="Z26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5" s="53" t="str">
        <f>TeamDec[[#This Row],[FullName]]</f>
        <v>Mathew Davay</v>
      </c>
      <c r="AD265" s="51" t="str">
        <f>TeamDec[[#This Row],[Club]]</f>
        <v>Colchester &amp; Tendring AC</v>
      </c>
      <c r="AE265" s="52" t="str">
        <f>TeamDec[[#This Row],[Gender]]</f>
        <v>M</v>
      </c>
      <c r="AF26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5" s="53" t="str">
        <f>TeamDec[[#This Row],[FullName]]</f>
        <v>Mathew Davay</v>
      </c>
      <c r="AJ265" s="51" t="str">
        <f>TeamDec[[#This Row],[Club]]</f>
        <v>Colchester &amp; Tendring AC</v>
      </c>
      <c r="AK265" s="52" t="str">
        <f>TeamDec[[#This Row],[Gender]]</f>
        <v>M</v>
      </c>
      <c r="AL2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5" s="53" t="str">
        <f>TeamDec[[#This Row],[FullName]]</f>
        <v>Mathew Davay</v>
      </c>
      <c r="AP265" s="51" t="str">
        <f>TeamDec[[#This Row],[Club]]</f>
        <v>Colchester &amp; Tendring AC</v>
      </c>
      <c r="AQ265" s="52" t="str">
        <f>TeamDec[[#This Row],[Gender]]</f>
        <v>M</v>
      </c>
      <c r="AR265" s="51" t="str">
        <f>TeamDec[[#This Row],[AG]]</f>
        <v>U15</v>
      </c>
      <c r="AS265" s="35">
        <f t="shared" ref="AS265:AS328" si="18">COUNT(N265:N265,T265:T265,Z265:Z265,AF265:AF265,AL265:AL265)</f>
        <v>1</v>
      </c>
      <c r="AT265" s="29">
        <f t="shared" ref="AT265:AT328" si="19">SUM(O265,U265,AA265,AG265,AM265)</f>
        <v>7</v>
      </c>
    </row>
    <row r="266" spans="1:46" x14ac:dyDescent="0.35">
      <c r="A266" s="5"/>
      <c r="B266" s="24"/>
      <c r="C266" s="6"/>
      <c r="D266" s="1" t="str">
        <f t="shared" si="16"/>
        <v/>
      </c>
      <c r="E266" s="1"/>
      <c r="F266" s="30"/>
      <c r="G266" s="7"/>
      <c r="H266" s="29" t="str">
        <f t="shared" si="17"/>
        <v>NULL</v>
      </c>
      <c r="K266" s="53" t="str">
        <f>TeamDec[[#This Row],[FullName]]</f>
        <v/>
      </c>
      <c r="L266" s="51">
        <f>TeamDec[[#This Row],[Club]]</f>
        <v>0</v>
      </c>
      <c r="M266" s="52">
        <f>TeamDec[[#This Row],[Gender]]</f>
        <v>0</v>
      </c>
      <c r="N26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6" s="53" t="str">
        <f>TeamDec[[#This Row],[FullName]]</f>
        <v/>
      </c>
      <c r="R266" s="51">
        <f>TeamDec[[#This Row],[Club]]</f>
        <v>0</v>
      </c>
      <c r="S266" s="52">
        <f>TeamDec[[#This Row],[Gender]]</f>
        <v>0</v>
      </c>
      <c r="T26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6" s="53" t="str">
        <f>TeamDec[[#This Row],[FullName]]</f>
        <v/>
      </c>
      <c r="X266" s="51">
        <f>TeamDec[[#This Row],[Club]]</f>
        <v>0</v>
      </c>
      <c r="Y266" s="52">
        <f>TeamDec[[#This Row],[Gender]]</f>
        <v>0</v>
      </c>
      <c r="Z26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6" s="53" t="str">
        <f>TeamDec[[#This Row],[FullName]]</f>
        <v/>
      </c>
      <c r="AD266" s="51">
        <f>TeamDec[[#This Row],[Club]]</f>
        <v>0</v>
      </c>
      <c r="AE266" s="52">
        <f>TeamDec[[#This Row],[Gender]]</f>
        <v>0</v>
      </c>
      <c r="AF2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6" s="53" t="str">
        <f>TeamDec[[#This Row],[FullName]]</f>
        <v/>
      </c>
      <c r="AJ266" s="51">
        <f>TeamDec[[#This Row],[Club]]</f>
        <v>0</v>
      </c>
      <c r="AK266" s="52">
        <f>TeamDec[[#This Row],[Gender]]</f>
        <v>0</v>
      </c>
      <c r="AL2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6" s="53" t="str">
        <f>TeamDec[[#This Row],[FullName]]</f>
        <v/>
      </c>
      <c r="AP266" s="51">
        <f>TeamDec[[#This Row],[Club]]</f>
        <v>0</v>
      </c>
      <c r="AQ266" s="52">
        <f>TeamDec[[#This Row],[Gender]]</f>
        <v>0</v>
      </c>
      <c r="AR266" s="51" t="str">
        <f>TeamDec[[#This Row],[AG]]</f>
        <v>NULL</v>
      </c>
      <c r="AS266" s="35">
        <f t="shared" si="18"/>
        <v>0</v>
      </c>
      <c r="AT266" s="29">
        <f t="shared" si="19"/>
        <v>0</v>
      </c>
    </row>
    <row r="267" spans="1:46" x14ac:dyDescent="0.35">
      <c r="A267" s="5"/>
      <c r="B267" s="24" t="s">
        <v>805</v>
      </c>
      <c r="C267" s="6" t="s">
        <v>846</v>
      </c>
      <c r="D267" s="1" t="str">
        <f t="shared" si="16"/>
        <v>Alicia Bibby</v>
      </c>
      <c r="E267" s="1" t="s">
        <v>1</v>
      </c>
      <c r="F267" s="30" t="s">
        <v>17</v>
      </c>
      <c r="G267" s="7">
        <v>8</v>
      </c>
      <c r="H267" s="29" t="str">
        <f t="shared" si="17"/>
        <v>U13</v>
      </c>
      <c r="K267" s="53" t="str">
        <f>TeamDec[[#This Row],[FullName]]</f>
        <v>Alicia Bibby</v>
      </c>
      <c r="L267" s="51" t="str">
        <f>TeamDec[[#This Row],[Club]]</f>
        <v>Colchester &amp; Tendring AC</v>
      </c>
      <c r="M267" s="52" t="str">
        <f>TeamDec[[#This Row],[Gender]]</f>
        <v>F</v>
      </c>
      <c r="N26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7" s="53" t="str">
        <f>TeamDec[[#This Row],[FullName]]</f>
        <v>Alicia Bibby</v>
      </c>
      <c r="R267" s="51" t="str">
        <f>TeamDec[[#This Row],[Club]]</f>
        <v>Colchester &amp; Tendring AC</v>
      </c>
      <c r="S267" s="52" t="str">
        <f>TeamDec[[#This Row],[Gender]]</f>
        <v>F</v>
      </c>
      <c r="T267" s="35">
        <f>IF(TeamDec[[#This Row],[Gender]]="M",
    IFERROR(VLOOKUP(TeamDec[[#This Row],[FullName]], tblRace2B[[Name]:[Posn]], 2, FALSE), ""),
    IFERROR(VLOOKUP(TeamDec[[#This Row],[FullName]], tblRace2G[[Name]:[Posn]], 2, FALSE), ""))</f>
        <v>20</v>
      </c>
      <c r="U267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67" s="53" t="str">
        <f>TeamDec[[#This Row],[FullName]]</f>
        <v>Alicia Bibby</v>
      </c>
      <c r="X267" s="51" t="str">
        <f>TeamDec[[#This Row],[Club]]</f>
        <v>Colchester &amp; Tendring AC</v>
      </c>
      <c r="Y267" s="52" t="str">
        <f>TeamDec[[#This Row],[Gender]]</f>
        <v>F</v>
      </c>
      <c r="Z267" s="35">
        <f>IF(TeamDec[[#This Row],[Gender]]="M",
    IFERROR(VLOOKUP(TeamDec[[#This Row],[FullName]], tblRace3B[[Name]:[Posn]], 2, FALSE), ""),
    IFERROR(VLOOKUP(TeamDec[[#This Row],[FullName]], tblRace3G[[Name]:[Posn]], 2, FALSE), ""))</f>
        <v>12</v>
      </c>
      <c r="AA267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267" s="53" t="str">
        <f>TeamDec[[#This Row],[FullName]]</f>
        <v>Alicia Bibby</v>
      </c>
      <c r="AD267" s="51" t="str">
        <f>TeamDec[[#This Row],[Club]]</f>
        <v>Colchester &amp; Tendring AC</v>
      </c>
      <c r="AE267" s="52" t="str">
        <f>TeamDec[[#This Row],[Gender]]</f>
        <v>F</v>
      </c>
      <c r="AF26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7" s="53" t="str">
        <f>TeamDec[[#This Row],[FullName]]</f>
        <v>Alicia Bibby</v>
      </c>
      <c r="AJ267" s="51" t="str">
        <f>TeamDec[[#This Row],[Club]]</f>
        <v>Colchester &amp; Tendring AC</v>
      </c>
      <c r="AK267" s="52" t="str">
        <f>TeamDec[[#This Row],[Gender]]</f>
        <v>F</v>
      </c>
      <c r="AL2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7" s="53" t="str">
        <f>TeamDec[[#This Row],[FullName]]</f>
        <v>Alicia Bibby</v>
      </c>
      <c r="AP267" s="51" t="str">
        <f>TeamDec[[#This Row],[Club]]</f>
        <v>Colchester &amp; Tendring AC</v>
      </c>
      <c r="AQ267" s="52" t="str">
        <f>TeamDec[[#This Row],[Gender]]</f>
        <v>F</v>
      </c>
      <c r="AR267" s="51" t="str">
        <f>TeamDec[[#This Row],[AG]]</f>
        <v>U13</v>
      </c>
      <c r="AS267" s="35">
        <f t="shared" si="18"/>
        <v>2</v>
      </c>
      <c r="AT267" s="29">
        <f t="shared" si="19"/>
        <v>8</v>
      </c>
    </row>
    <row r="268" spans="1:46" x14ac:dyDescent="0.35">
      <c r="A268" s="5"/>
      <c r="B268" s="24" t="s">
        <v>806</v>
      </c>
      <c r="C268" s="6" t="s">
        <v>847</v>
      </c>
      <c r="D268" s="1" t="str">
        <f t="shared" si="16"/>
        <v>Harriet Vine</v>
      </c>
      <c r="E268" s="1" t="s">
        <v>1</v>
      </c>
      <c r="F268" s="30" t="s">
        <v>17</v>
      </c>
      <c r="G268" s="7">
        <v>7</v>
      </c>
      <c r="H268" s="29" t="str">
        <f t="shared" si="17"/>
        <v>U13</v>
      </c>
      <c r="K268" s="53" t="str">
        <f>TeamDec[[#This Row],[FullName]]</f>
        <v>Harriet Vine</v>
      </c>
      <c r="L268" s="51" t="str">
        <f>TeamDec[[#This Row],[Club]]</f>
        <v>Colchester &amp; Tendring AC</v>
      </c>
      <c r="M268" s="52" t="str">
        <f>TeamDec[[#This Row],[Gender]]</f>
        <v>F</v>
      </c>
      <c r="N26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8" s="53" t="str">
        <f>TeamDec[[#This Row],[FullName]]</f>
        <v>Harriet Vine</v>
      </c>
      <c r="R268" s="51" t="str">
        <f>TeamDec[[#This Row],[Club]]</f>
        <v>Colchester &amp; Tendring AC</v>
      </c>
      <c r="S268" s="52" t="str">
        <f>TeamDec[[#This Row],[Gender]]</f>
        <v>F</v>
      </c>
      <c r="T268" s="35">
        <f>IF(TeamDec[[#This Row],[Gender]]="M",
    IFERROR(VLOOKUP(TeamDec[[#This Row],[FullName]], tblRace2B[[Name]:[Posn]], 2, FALSE), ""),
    IFERROR(VLOOKUP(TeamDec[[#This Row],[FullName]], tblRace2G[[Name]:[Posn]], 2, FALSE), ""))</f>
        <v>45</v>
      </c>
      <c r="U268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268" s="53" t="str">
        <f>TeamDec[[#This Row],[FullName]]</f>
        <v>Harriet Vine</v>
      </c>
      <c r="X268" s="51" t="str">
        <f>TeamDec[[#This Row],[Club]]</f>
        <v>Colchester &amp; Tendring AC</v>
      </c>
      <c r="Y268" s="52" t="str">
        <f>TeamDec[[#This Row],[Gender]]</f>
        <v>F</v>
      </c>
      <c r="Z268" s="35">
        <f>IF(TeamDec[[#This Row],[Gender]]="M",
    IFERROR(VLOOKUP(TeamDec[[#This Row],[FullName]], tblRace3B[[Name]:[Posn]], 2, FALSE), ""),
    IFERROR(VLOOKUP(TeamDec[[#This Row],[FullName]], tblRace3G[[Name]:[Posn]], 2, FALSE), ""))</f>
        <v>45</v>
      </c>
      <c r="AA268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268" s="53" t="str">
        <f>TeamDec[[#This Row],[FullName]]</f>
        <v>Harriet Vine</v>
      </c>
      <c r="AD268" s="51" t="str">
        <f>TeamDec[[#This Row],[Club]]</f>
        <v>Colchester &amp; Tendring AC</v>
      </c>
      <c r="AE268" s="52" t="str">
        <f>TeamDec[[#This Row],[Gender]]</f>
        <v>F</v>
      </c>
      <c r="AF2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8" s="53" t="str">
        <f>TeamDec[[#This Row],[FullName]]</f>
        <v>Harriet Vine</v>
      </c>
      <c r="AJ268" s="51" t="str">
        <f>TeamDec[[#This Row],[Club]]</f>
        <v>Colchester &amp; Tendring AC</v>
      </c>
      <c r="AK268" s="52" t="str">
        <f>TeamDec[[#This Row],[Gender]]</f>
        <v>F</v>
      </c>
      <c r="AL2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8" s="53" t="str">
        <f>TeamDec[[#This Row],[FullName]]</f>
        <v>Harriet Vine</v>
      </c>
      <c r="AP268" s="51" t="str">
        <f>TeamDec[[#This Row],[Club]]</f>
        <v>Colchester &amp; Tendring AC</v>
      </c>
      <c r="AQ268" s="52" t="str">
        <f>TeamDec[[#This Row],[Gender]]</f>
        <v>F</v>
      </c>
      <c r="AR268" s="51" t="str">
        <f>TeamDec[[#This Row],[AG]]</f>
        <v>U13</v>
      </c>
      <c r="AS268" s="35">
        <f t="shared" si="18"/>
        <v>2</v>
      </c>
      <c r="AT268" s="29">
        <f t="shared" si="19"/>
        <v>26</v>
      </c>
    </row>
    <row r="269" spans="1:46" x14ac:dyDescent="0.35">
      <c r="A269" s="5"/>
      <c r="B269" s="24"/>
      <c r="C269" s="6"/>
      <c r="D269" s="1" t="str">
        <f t="shared" si="16"/>
        <v/>
      </c>
      <c r="E269" s="1"/>
      <c r="F269" s="30"/>
      <c r="G269" s="7"/>
      <c r="H269" s="29" t="str">
        <f t="shared" si="17"/>
        <v>NULL</v>
      </c>
      <c r="K269" s="53" t="str">
        <f>TeamDec[[#This Row],[FullName]]</f>
        <v/>
      </c>
      <c r="L269" s="51">
        <f>TeamDec[[#This Row],[Club]]</f>
        <v>0</v>
      </c>
      <c r="M269" s="52">
        <f>TeamDec[[#This Row],[Gender]]</f>
        <v>0</v>
      </c>
      <c r="N26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9" s="53" t="str">
        <f>TeamDec[[#This Row],[FullName]]</f>
        <v/>
      </c>
      <c r="R269" s="51">
        <f>TeamDec[[#This Row],[Club]]</f>
        <v>0</v>
      </c>
      <c r="S269" s="52">
        <f>TeamDec[[#This Row],[Gender]]</f>
        <v>0</v>
      </c>
      <c r="T26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9" s="53" t="str">
        <f>TeamDec[[#This Row],[FullName]]</f>
        <v/>
      </c>
      <c r="X269" s="51">
        <f>TeamDec[[#This Row],[Club]]</f>
        <v>0</v>
      </c>
      <c r="Y269" s="52">
        <f>TeamDec[[#This Row],[Gender]]</f>
        <v>0</v>
      </c>
      <c r="Z26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9" s="53" t="str">
        <f>TeamDec[[#This Row],[FullName]]</f>
        <v/>
      </c>
      <c r="AD269" s="51">
        <f>TeamDec[[#This Row],[Club]]</f>
        <v>0</v>
      </c>
      <c r="AE269" s="52">
        <f>TeamDec[[#This Row],[Gender]]</f>
        <v>0</v>
      </c>
      <c r="AF2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9" s="53" t="str">
        <f>TeamDec[[#This Row],[FullName]]</f>
        <v/>
      </c>
      <c r="AJ269" s="51">
        <f>TeamDec[[#This Row],[Club]]</f>
        <v>0</v>
      </c>
      <c r="AK269" s="52">
        <f>TeamDec[[#This Row],[Gender]]</f>
        <v>0</v>
      </c>
      <c r="AL2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9" s="53" t="str">
        <f>TeamDec[[#This Row],[FullName]]</f>
        <v/>
      </c>
      <c r="AP269" s="51">
        <f>TeamDec[[#This Row],[Club]]</f>
        <v>0</v>
      </c>
      <c r="AQ269" s="52">
        <f>TeamDec[[#This Row],[Gender]]</f>
        <v>0</v>
      </c>
      <c r="AR269" s="51" t="str">
        <f>TeamDec[[#This Row],[AG]]</f>
        <v>NULL</v>
      </c>
      <c r="AS269" s="35">
        <f t="shared" si="18"/>
        <v>0</v>
      </c>
      <c r="AT269" s="29">
        <f t="shared" si="19"/>
        <v>0</v>
      </c>
    </row>
    <row r="270" spans="1:46" x14ac:dyDescent="0.35">
      <c r="A270" s="5"/>
      <c r="B270" s="24"/>
      <c r="C270" s="6"/>
      <c r="D270" s="1" t="str">
        <f t="shared" si="16"/>
        <v/>
      </c>
      <c r="E270" s="1"/>
      <c r="F270" s="30"/>
      <c r="G270" s="7"/>
      <c r="H270" s="29" t="str">
        <f t="shared" si="17"/>
        <v>NULL</v>
      </c>
      <c r="K270" s="53" t="str">
        <f>TeamDec[[#This Row],[FullName]]</f>
        <v/>
      </c>
      <c r="L270" s="51">
        <f>TeamDec[[#This Row],[Club]]</f>
        <v>0</v>
      </c>
      <c r="M270" s="52">
        <f>TeamDec[[#This Row],[Gender]]</f>
        <v>0</v>
      </c>
      <c r="N27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0" s="53" t="str">
        <f>TeamDec[[#This Row],[FullName]]</f>
        <v/>
      </c>
      <c r="R270" s="51">
        <f>TeamDec[[#This Row],[Club]]</f>
        <v>0</v>
      </c>
      <c r="S270" s="52">
        <f>TeamDec[[#This Row],[Gender]]</f>
        <v>0</v>
      </c>
      <c r="T27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0" s="53" t="str">
        <f>TeamDec[[#This Row],[FullName]]</f>
        <v/>
      </c>
      <c r="X270" s="51">
        <f>TeamDec[[#This Row],[Club]]</f>
        <v>0</v>
      </c>
      <c r="Y270" s="52">
        <f>TeamDec[[#This Row],[Gender]]</f>
        <v>0</v>
      </c>
      <c r="Z27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0" s="53" t="str">
        <f>TeamDec[[#This Row],[FullName]]</f>
        <v/>
      </c>
      <c r="AD270" s="51">
        <f>TeamDec[[#This Row],[Club]]</f>
        <v>0</v>
      </c>
      <c r="AE270" s="52">
        <f>TeamDec[[#This Row],[Gender]]</f>
        <v>0</v>
      </c>
      <c r="AF2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0" s="53" t="str">
        <f>TeamDec[[#This Row],[FullName]]</f>
        <v/>
      </c>
      <c r="AJ270" s="51">
        <f>TeamDec[[#This Row],[Club]]</f>
        <v>0</v>
      </c>
      <c r="AK270" s="52">
        <f>TeamDec[[#This Row],[Gender]]</f>
        <v>0</v>
      </c>
      <c r="AL2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0" s="53" t="str">
        <f>TeamDec[[#This Row],[FullName]]</f>
        <v/>
      </c>
      <c r="AP270" s="51">
        <f>TeamDec[[#This Row],[Club]]</f>
        <v>0</v>
      </c>
      <c r="AQ270" s="52">
        <f>TeamDec[[#This Row],[Gender]]</f>
        <v>0</v>
      </c>
      <c r="AR270" s="51" t="str">
        <f>TeamDec[[#This Row],[AG]]</f>
        <v>NULL</v>
      </c>
      <c r="AS270" s="35">
        <f t="shared" si="18"/>
        <v>0</v>
      </c>
      <c r="AT270" s="29">
        <f t="shared" si="19"/>
        <v>0</v>
      </c>
    </row>
    <row r="271" spans="1:46" x14ac:dyDescent="0.35">
      <c r="A271" s="5"/>
      <c r="B271" s="24"/>
      <c r="C271" s="6"/>
      <c r="D271" s="1" t="str">
        <f t="shared" si="16"/>
        <v/>
      </c>
      <c r="E271" s="1"/>
      <c r="F271" s="30"/>
      <c r="G271" s="7"/>
      <c r="H271" s="29" t="str">
        <f t="shared" si="17"/>
        <v>NULL</v>
      </c>
      <c r="K271" s="53" t="str">
        <f>TeamDec[[#This Row],[FullName]]</f>
        <v/>
      </c>
      <c r="L271" s="51">
        <f>TeamDec[[#This Row],[Club]]</f>
        <v>0</v>
      </c>
      <c r="M271" s="52">
        <f>TeamDec[[#This Row],[Gender]]</f>
        <v>0</v>
      </c>
      <c r="N27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1" s="53" t="str">
        <f>TeamDec[[#This Row],[FullName]]</f>
        <v/>
      </c>
      <c r="R271" s="51">
        <f>TeamDec[[#This Row],[Club]]</f>
        <v>0</v>
      </c>
      <c r="S271" s="52">
        <f>TeamDec[[#This Row],[Gender]]</f>
        <v>0</v>
      </c>
      <c r="T2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1" s="53" t="str">
        <f>TeamDec[[#This Row],[FullName]]</f>
        <v/>
      </c>
      <c r="X271" s="51">
        <f>TeamDec[[#This Row],[Club]]</f>
        <v>0</v>
      </c>
      <c r="Y271" s="52">
        <f>TeamDec[[#This Row],[Gender]]</f>
        <v>0</v>
      </c>
      <c r="Z2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1" s="53" t="str">
        <f>TeamDec[[#This Row],[FullName]]</f>
        <v/>
      </c>
      <c r="AD271" s="51">
        <f>TeamDec[[#This Row],[Club]]</f>
        <v>0</v>
      </c>
      <c r="AE271" s="52">
        <f>TeamDec[[#This Row],[Gender]]</f>
        <v>0</v>
      </c>
      <c r="AF2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1" s="53" t="str">
        <f>TeamDec[[#This Row],[FullName]]</f>
        <v/>
      </c>
      <c r="AJ271" s="51">
        <f>TeamDec[[#This Row],[Club]]</f>
        <v>0</v>
      </c>
      <c r="AK271" s="52">
        <f>TeamDec[[#This Row],[Gender]]</f>
        <v>0</v>
      </c>
      <c r="AL2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1" s="53" t="str">
        <f>TeamDec[[#This Row],[FullName]]</f>
        <v/>
      </c>
      <c r="AP271" s="51">
        <f>TeamDec[[#This Row],[Club]]</f>
        <v>0</v>
      </c>
      <c r="AQ271" s="52">
        <f>TeamDec[[#This Row],[Gender]]</f>
        <v>0</v>
      </c>
      <c r="AR271" s="51" t="str">
        <f>TeamDec[[#This Row],[AG]]</f>
        <v>NULL</v>
      </c>
      <c r="AS271" s="35">
        <f t="shared" si="18"/>
        <v>0</v>
      </c>
      <c r="AT271" s="29">
        <f t="shared" si="19"/>
        <v>0</v>
      </c>
    </row>
    <row r="272" spans="1:46" x14ac:dyDescent="0.35">
      <c r="A272" s="5"/>
      <c r="B272" s="27" t="s">
        <v>274</v>
      </c>
      <c r="C272" s="27" t="s">
        <v>711</v>
      </c>
      <c r="D272" s="1" t="str">
        <f t="shared" si="16"/>
        <v>Noah Hammond</v>
      </c>
      <c r="E272" s="1" t="s">
        <v>8</v>
      </c>
      <c r="F272" s="30" t="s">
        <v>16</v>
      </c>
      <c r="G272" s="7">
        <v>7</v>
      </c>
      <c r="H272" s="29" t="str">
        <f t="shared" si="17"/>
        <v>U13</v>
      </c>
      <c r="K272" s="53" t="str">
        <f>TeamDec[[#This Row],[FullName]]</f>
        <v>Noah Hammond</v>
      </c>
      <c r="L272" s="51" t="str">
        <f>TeamDec[[#This Row],[Club]]</f>
        <v>Springfield Striders</v>
      </c>
      <c r="M272" s="52" t="str">
        <f>TeamDec[[#This Row],[Gender]]</f>
        <v>M</v>
      </c>
      <c r="N272" s="35">
        <f>IF(TeamDec[[#This Row],[Gender]]="M",
    IFERROR(VLOOKUP(TeamDec[[#This Row],[FullName]], tblRace1B[[Name]:[Posn]], 2, FALSE), ""),
    IFERROR(VLOOKUP(TeamDec[[#This Row],[FullName]], tblRace1G[[Name]:[Posn]], 2, FALSE), ""))</f>
        <v>9</v>
      </c>
      <c r="O272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272" s="53" t="str">
        <f>TeamDec[[#This Row],[FullName]]</f>
        <v>Noah Hammond</v>
      </c>
      <c r="R272" s="51" t="str">
        <f>TeamDec[[#This Row],[Club]]</f>
        <v>Springfield Striders</v>
      </c>
      <c r="S272" s="52" t="str">
        <f>TeamDec[[#This Row],[Gender]]</f>
        <v>M</v>
      </c>
      <c r="T2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2" s="53" t="str">
        <f>TeamDec[[#This Row],[FullName]]</f>
        <v>Noah Hammond</v>
      </c>
      <c r="X272" s="51" t="str">
        <f>TeamDec[[#This Row],[Club]]</f>
        <v>Springfield Striders</v>
      </c>
      <c r="Y272" s="52" t="str">
        <f>TeamDec[[#This Row],[Gender]]</f>
        <v>M</v>
      </c>
      <c r="Z2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2" s="53" t="str">
        <f>TeamDec[[#This Row],[FullName]]</f>
        <v>Noah Hammond</v>
      </c>
      <c r="AD272" s="51" t="str">
        <f>TeamDec[[#This Row],[Club]]</f>
        <v>Springfield Striders</v>
      </c>
      <c r="AE272" s="52" t="str">
        <f>TeamDec[[#This Row],[Gender]]</f>
        <v>M</v>
      </c>
      <c r="AF2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2" s="53" t="str">
        <f>TeamDec[[#This Row],[FullName]]</f>
        <v>Noah Hammond</v>
      </c>
      <c r="AJ272" s="51" t="str">
        <f>TeamDec[[#This Row],[Club]]</f>
        <v>Springfield Striders</v>
      </c>
      <c r="AK272" s="52" t="str">
        <f>TeamDec[[#This Row],[Gender]]</f>
        <v>M</v>
      </c>
      <c r="AL2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2" s="53" t="str">
        <f>TeamDec[[#This Row],[FullName]]</f>
        <v>Noah Hammond</v>
      </c>
      <c r="AP272" s="51" t="str">
        <f>TeamDec[[#This Row],[Club]]</f>
        <v>Springfield Striders</v>
      </c>
      <c r="AQ272" s="52" t="str">
        <f>TeamDec[[#This Row],[Gender]]</f>
        <v>M</v>
      </c>
      <c r="AR272" s="51" t="str">
        <f>TeamDec[[#This Row],[AG]]</f>
        <v>U13</v>
      </c>
      <c r="AS272" s="35">
        <f t="shared" si="18"/>
        <v>1</v>
      </c>
      <c r="AT272" s="29">
        <f t="shared" si="19"/>
        <v>3</v>
      </c>
    </row>
    <row r="273" spans="1:46" x14ac:dyDescent="0.35">
      <c r="A273" s="5"/>
      <c r="B273" s="27" t="s">
        <v>296</v>
      </c>
      <c r="C273" s="27" t="s">
        <v>712</v>
      </c>
      <c r="D273" s="1" t="str">
        <f t="shared" si="16"/>
        <v>Jack Benson</v>
      </c>
      <c r="E273" s="1" t="s">
        <v>8</v>
      </c>
      <c r="F273" s="30" t="s">
        <v>16</v>
      </c>
      <c r="G273" s="7">
        <v>4</v>
      </c>
      <c r="H273" s="29" t="str">
        <f t="shared" si="17"/>
        <v>U11</v>
      </c>
      <c r="K273" s="53" t="str">
        <f>TeamDec[[#This Row],[FullName]]</f>
        <v>Jack Benson</v>
      </c>
      <c r="L273" s="51" t="str">
        <f>TeamDec[[#This Row],[Club]]</f>
        <v>Springfield Striders</v>
      </c>
      <c r="M273" s="52" t="str">
        <f>TeamDec[[#This Row],[Gender]]</f>
        <v>M</v>
      </c>
      <c r="N273" s="35">
        <f>IF(TeamDec[[#This Row],[Gender]]="M",
    IFERROR(VLOOKUP(TeamDec[[#This Row],[FullName]], tblRace1B[[Name]:[Posn]], 2, FALSE), ""),
    IFERROR(VLOOKUP(TeamDec[[#This Row],[FullName]], tblRace1G[[Name]:[Posn]], 2, FALSE), ""))</f>
        <v>45</v>
      </c>
      <c r="O273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273" s="53" t="str">
        <f>TeamDec[[#This Row],[FullName]]</f>
        <v>Jack Benson</v>
      </c>
      <c r="R273" s="51" t="str">
        <f>TeamDec[[#This Row],[Club]]</f>
        <v>Springfield Striders</v>
      </c>
      <c r="S273" s="52" t="str">
        <f>TeamDec[[#This Row],[Gender]]</f>
        <v>M</v>
      </c>
      <c r="T273" s="35">
        <f>IF(TeamDec[[#This Row],[Gender]]="M",
    IFERROR(VLOOKUP(TeamDec[[#This Row],[FullName]], tblRace2B[[Name]:[Posn]], 2, FALSE), ""),
    IFERROR(VLOOKUP(TeamDec[[#This Row],[FullName]], tblRace2G[[Name]:[Posn]], 2, FALSE), ""))</f>
        <v>45</v>
      </c>
      <c r="U273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273" s="53" t="str">
        <f>TeamDec[[#This Row],[FullName]]</f>
        <v>Jack Benson</v>
      </c>
      <c r="X273" s="51" t="str">
        <f>TeamDec[[#This Row],[Club]]</f>
        <v>Springfield Striders</v>
      </c>
      <c r="Y273" s="52" t="str">
        <f>TeamDec[[#This Row],[Gender]]</f>
        <v>M</v>
      </c>
      <c r="Z2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3" s="53" t="str">
        <f>TeamDec[[#This Row],[FullName]]</f>
        <v>Jack Benson</v>
      </c>
      <c r="AD273" s="51" t="str">
        <f>TeamDec[[#This Row],[Club]]</f>
        <v>Springfield Striders</v>
      </c>
      <c r="AE273" s="52" t="str">
        <f>TeamDec[[#This Row],[Gender]]</f>
        <v>M</v>
      </c>
      <c r="AF2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3" s="53" t="str">
        <f>TeamDec[[#This Row],[FullName]]</f>
        <v>Jack Benson</v>
      </c>
      <c r="AJ273" s="51" t="str">
        <f>TeamDec[[#This Row],[Club]]</f>
        <v>Springfield Striders</v>
      </c>
      <c r="AK273" s="52" t="str">
        <f>TeamDec[[#This Row],[Gender]]</f>
        <v>M</v>
      </c>
      <c r="AL2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3" s="53" t="str">
        <f>TeamDec[[#This Row],[FullName]]</f>
        <v>Jack Benson</v>
      </c>
      <c r="AP273" s="51" t="str">
        <f>TeamDec[[#This Row],[Club]]</f>
        <v>Springfield Striders</v>
      </c>
      <c r="AQ273" s="52" t="str">
        <f>TeamDec[[#This Row],[Gender]]</f>
        <v>M</v>
      </c>
      <c r="AR273" s="51" t="str">
        <f>TeamDec[[#This Row],[AG]]</f>
        <v>U11</v>
      </c>
      <c r="AS273" s="35">
        <f t="shared" si="18"/>
        <v>2</v>
      </c>
      <c r="AT273" s="29">
        <f t="shared" si="19"/>
        <v>29</v>
      </c>
    </row>
    <row r="274" spans="1:46" x14ac:dyDescent="0.35">
      <c r="A274" s="5"/>
      <c r="B274" s="27" t="s">
        <v>432</v>
      </c>
      <c r="C274" s="27" t="s">
        <v>713</v>
      </c>
      <c r="D274" s="1" t="str">
        <f t="shared" si="16"/>
        <v>Amelia Goodall</v>
      </c>
      <c r="E274" s="1" t="s">
        <v>8</v>
      </c>
      <c r="F274" s="30" t="s">
        <v>17</v>
      </c>
      <c r="G274" s="7">
        <v>10</v>
      </c>
      <c r="H274" s="29" t="str">
        <f t="shared" si="17"/>
        <v>U15</v>
      </c>
      <c r="K274" s="53" t="str">
        <f>TeamDec[[#This Row],[FullName]]</f>
        <v>Amelia Goodall</v>
      </c>
      <c r="L274" s="51" t="str">
        <f>TeamDec[[#This Row],[Club]]</f>
        <v>Springfield Striders</v>
      </c>
      <c r="M274" s="52" t="str">
        <f>TeamDec[[#This Row],[Gender]]</f>
        <v>F</v>
      </c>
      <c r="N274" s="35">
        <f>IF(TeamDec[[#This Row],[Gender]]="M",
    IFERROR(VLOOKUP(TeamDec[[#This Row],[FullName]], tblRace1B[[Name]:[Posn]], 2, FALSE), ""),
    IFERROR(VLOOKUP(TeamDec[[#This Row],[FullName]], tblRace1G[[Name]:[Posn]], 2, FALSE), ""))</f>
        <v>7</v>
      </c>
      <c r="O274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274" s="53" t="str">
        <f>TeamDec[[#This Row],[FullName]]</f>
        <v>Amelia Goodall</v>
      </c>
      <c r="R274" s="51" t="str">
        <f>TeamDec[[#This Row],[Club]]</f>
        <v>Springfield Striders</v>
      </c>
      <c r="S274" s="52" t="str">
        <f>TeamDec[[#This Row],[Gender]]</f>
        <v>F</v>
      </c>
      <c r="T274" s="35">
        <f>IF(TeamDec[[#This Row],[Gender]]="M",
    IFERROR(VLOOKUP(TeamDec[[#This Row],[FullName]], tblRace2B[[Name]:[Posn]], 2, FALSE), ""),
    IFERROR(VLOOKUP(TeamDec[[#This Row],[FullName]], tblRace2G[[Name]:[Posn]], 2, FALSE), ""))</f>
        <v>10</v>
      </c>
      <c r="U274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274" s="53" t="str">
        <f>TeamDec[[#This Row],[FullName]]</f>
        <v>Amelia Goodall</v>
      </c>
      <c r="X274" s="51" t="str">
        <f>TeamDec[[#This Row],[Club]]</f>
        <v>Springfield Striders</v>
      </c>
      <c r="Y274" s="52" t="str">
        <f>TeamDec[[#This Row],[Gender]]</f>
        <v>F</v>
      </c>
      <c r="Z274" s="35">
        <f>IF(TeamDec[[#This Row],[Gender]]="M",
    IFERROR(VLOOKUP(TeamDec[[#This Row],[FullName]], tblRace3B[[Name]:[Posn]], 2, FALSE), ""),
    IFERROR(VLOOKUP(TeamDec[[#This Row],[FullName]], tblRace3G[[Name]:[Posn]], 2, FALSE), ""))</f>
        <v>6</v>
      </c>
      <c r="AA274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274" s="53" t="str">
        <f>TeamDec[[#This Row],[FullName]]</f>
        <v>Amelia Goodall</v>
      </c>
      <c r="AD274" s="51" t="str">
        <f>TeamDec[[#This Row],[Club]]</f>
        <v>Springfield Striders</v>
      </c>
      <c r="AE274" s="52" t="str">
        <f>TeamDec[[#This Row],[Gender]]</f>
        <v>F</v>
      </c>
      <c r="AF274" s="35">
        <f>IF(TeamDec[[#This Row],[Gender]]="M",
    IFERROR(VLOOKUP(TeamDec[[#This Row],[FullName]], tblRace4B[[Name]:[Posn]], 2, FALSE), ""),
    IFERROR(VLOOKUP(TeamDec[[#This Row],[FullName]], tblRace4G[[Name]:[Posn]], 2, FALSE), ""))</f>
        <v>8</v>
      </c>
      <c r="AG274" s="29">
        <f>IF(TeamDec[[#This Row],[Gender]]="M",
    IFERROR(VLOOKUP(TeamDec[[#This Row],[FullName]], tblRace4B[[Name]:[Points]], 5, FALSE), ""),
    IFERROR(VLOOKUP(TeamDec[[#This Row],[FullName]], tblRace4G[[Name]:[Points]], 5, FALSE), ""))</f>
        <v>4</v>
      </c>
      <c r="AI274" s="53" t="str">
        <f>TeamDec[[#This Row],[FullName]]</f>
        <v>Amelia Goodall</v>
      </c>
      <c r="AJ274" s="51" t="str">
        <f>TeamDec[[#This Row],[Club]]</f>
        <v>Springfield Striders</v>
      </c>
      <c r="AK274" s="52" t="str">
        <f>TeamDec[[#This Row],[Gender]]</f>
        <v>F</v>
      </c>
      <c r="AL2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4" s="53" t="str">
        <f>TeamDec[[#This Row],[FullName]]</f>
        <v>Amelia Goodall</v>
      </c>
      <c r="AP274" s="51" t="str">
        <f>TeamDec[[#This Row],[Club]]</f>
        <v>Springfield Striders</v>
      </c>
      <c r="AQ274" s="52" t="str">
        <f>TeamDec[[#This Row],[Gender]]</f>
        <v>F</v>
      </c>
      <c r="AR274" s="51" t="str">
        <f>TeamDec[[#This Row],[AG]]</f>
        <v>U15</v>
      </c>
      <c r="AS274" s="35">
        <f t="shared" si="18"/>
        <v>4</v>
      </c>
      <c r="AT274" s="29">
        <f t="shared" si="19"/>
        <v>17</v>
      </c>
    </row>
    <row r="275" spans="1:46" x14ac:dyDescent="0.35">
      <c r="A275" s="5"/>
      <c r="B275" s="24" t="s">
        <v>180</v>
      </c>
      <c r="C275" s="6" t="s">
        <v>841</v>
      </c>
      <c r="D275" s="1" t="str">
        <f t="shared" si="16"/>
        <v>Jude Court</v>
      </c>
      <c r="E275" s="1" t="s">
        <v>8</v>
      </c>
      <c r="F275" s="30" t="s">
        <v>16</v>
      </c>
      <c r="G275" s="7">
        <v>6</v>
      </c>
      <c r="H275" s="29" t="str">
        <f t="shared" si="17"/>
        <v>U11</v>
      </c>
      <c r="K275" s="53" t="str">
        <f>TeamDec[[#This Row],[FullName]]</f>
        <v>Jude Court</v>
      </c>
      <c r="L275" s="51" t="str">
        <f>TeamDec[[#This Row],[Club]]</f>
        <v>Springfield Striders</v>
      </c>
      <c r="M275" s="52" t="str">
        <f>TeamDec[[#This Row],[Gender]]</f>
        <v>M</v>
      </c>
      <c r="N27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5" s="53" t="str">
        <f>TeamDec[[#This Row],[FullName]]</f>
        <v>Jude Court</v>
      </c>
      <c r="R275" s="51" t="str">
        <f>TeamDec[[#This Row],[Club]]</f>
        <v>Springfield Striders</v>
      </c>
      <c r="S275" s="52" t="str">
        <f>TeamDec[[#This Row],[Gender]]</f>
        <v>M</v>
      </c>
      <c r="T275" s="35">
        <f>IF(TeamDec[[#This Row],[Gender]]="M",
    IFERROR(VLOOKUP(TeamDec[[#This Row],[FullName]], tblRace2B[[Name]:[Posn]], 2, FALSE), ""),
    IFERROR(VLOOKUP(TeamDec[[#This Row],[FullName]], tblRace2G[[Name]:[Posn]], 2, FALSE), ""))</f>
        <v>32</v>
      </c>
      <c r="U275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75" s="53" t="str">
        <f>TeamDec[[#This Row],[FullName]]</f>
        <v>Jude Court</v>
      </c>
      <c r="X275" s="51" t="str">
        <f>TeamDec[[#This Row],[Club]]</f>
        <v>Springfield Striders</v>
      </c>
      <c r="Y275" s="52" t="str">
        <f>TeamDec[[#This Row],[Gender]]</f>
        <v>M</v>
      </c>
      <c r="Z2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5" s="53" t="str">
        <f>TeamDec[[#This Row],[FullName]]</f>
        <v>Jude Court</v>
      </c>
      <c r="AD275" s="51" t="str">
        <f>TeamDec[[#This Row],[Club]]</f>
        <v>Springfield Striders</v>
      </c>
      <c r="AE275" s="52" t="str">
        <f>TeamDec[[#This Row],[Gender]]</f>
        <v>M</v>
      </c>
      <c r="AF2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5" s="53" t="str">
        <f>TeamDec[[#This Row],[FullName]]</f>
        <v>Jude Court</v>
      </c>
      <c r="AJ275" s="51" t="str">
        <f>TeamDec[[#This Row],[Club]]</f>
        <v>Springfield Striders</v>
      </c>
      <c r="AK275" s="52" t="str">
        <f>TeamDec[[#This Row],[Gender]]</f>
        <v>M</v>
      </c>
      <c r="AL2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5" s="53" t="str">
        <f>TeamDec[[#This Row],[FullName]]</f>
        <v>Jude Court</v>
      </c>
      <c r="AP275" s="51" t="str">
        <f>TeamDec[[#This Row],[Club]]</f>
        <v>Springfield Striders</v>
      </c>
      <c r="AQ275" s="52" t="str">
        <f>TeamDec[[#This Row],[Gender]]</f>
        <v>M</v>
      </c>
      <c r="AR275" s="51" t="str">
        <f>TeamDec[[#This Row],[AG]]</f>
        <v>U11</v>
      </c>
      <c r="AS275" s="35">
        <f t="shared" si="18"/>
        <v>1</v>
      </c>
      <c r="AT275" s="29">
        <f t="shared" si="19"/>
        <v>5</v>
      </c>
    </row>
    <row r="276" spans="1:46" x14ac:dyDescent="0.35">
      <c r="A276" s="5"/>
      <c r="B276" s="24" t="s">
        <v>561</v>
      </c>
      <c r="C276" s="6" t="s">
        <v>1017</v>
      </c>
      <c r="D276" s="1" t="str">
        <f t="shared" si="16"/>
        <v>Henry Hull</v>
      </c>
      <c r="E276" s="1" t="s">
        <v>8</v>
      </c>
      <c r="F276" s="30" t="s">
        <v>16</v>
      </c>
      <c r="G276" s="7">
        <v>8</v>
      </c>
      <c r="H276" s="29" t="str">
        <f t="shared" si="17"/>
        <v>U13</v>
      </c>
      <c r="K276" s="53" t="str">
        <f>TeamDec[[#This Row],[FullName]]</f>
        <v>Henry Hull</v>
      </c>
      <c r="L276" s="51" t="str">
        <f>TeamDec[[#This Row],[Club]]</f>
        <v>Springfield Striders</v>
      </c>
      <c r="M276" s="52" t="str">
        <f>TeamDec[[#This Row],[Gender]]</f>
        <v>M</v>
      </c>
      <c r="N27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6" s="53" t="str">
        <f>TeamDec[[#This Row],[FullName]]</f>
        <v>Henry Hull</v>
      </c>
      <c r="R276" s="51" t="str">
        <f>TeamDec[[#This Row],[Club]]</f>
        <v>Springfield Striders</v>
      </c>
      <c r="S276" s="52" t="str">
        <f>TeamDec[[#This Row],[Gender]]</f>
        <v>M</v>
      </c>
      <c r="T2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6" s="53" t="str">
        <f>TeamDec[[#This Row],[FullName]]</f>
        <v>Henry Hull</v>
      </c>
      <c r="X276" s="51" t="str">
        <f>TeamDec[[#This Row],[Club]]</f>
        <v>Springfield Striders</v>
      </c>
      <c r="Y276" s="52" t="str">
        <f>TeamDec[[#This Row],[Gender]]</f>
        <v>M</v>
      </c>
      <c r="Z276" s="35">
        <f>IF(TeamDec[[#This Row],[Gender]]="M",
    IFERROR(VLOOKUP(TeamDec[[#This Row],[FullName]], tblRace3B[[Name]:[Posn]], 2, FALSE), ""),
    IFERROR(VLOOKUP(TeamDec[[#This Row],[FullName]], tblRace3G[[Name]:[Posn]], 2, FALSE), ""))</f>
        <v>55</v>
      </c>
      <c r="AA276" s="29">
        <f>IF(TeamDec[[#This Row],[Gender]]="M",
    IFERROR(VLOOKUP(TeamDec[[#This Row],[FullName]], tblRace3B[[Name]:[Points]], 5, FALSE), ""),
    IFERROR(VLOOKUP(TeamDec[[#This Row],[FullName]], tblRace3G[[Name]:[Points]], 5, FALSE), ""))</f>
        <v>16</v>
      </c>
      <c r="AC276" s="53" t="str">
        <f>TeamDec[[#This Row],[FullName]]</f>
        <v>Henry Hull</v>
      </c>
      <c r="AD276" s="51" t="str">
        <f>TeamDec[[#This Row],[Club]]</f>
        <v>Springfield Striders</v>
      </c>
      <c r="AE276" s="52" t="str">
        <f>TeamDec[[#This Row],[Gender]]</f>
        <v>M</v>
      </c>
      <c r="AF2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6" s="53" t="str">
        <f>TeamDec[[#This Row],[FullName]]</f>
        <v>Henry Hull</v>
      </c>
      <c r="AJ276" s="51" t="str">
        <f>TeamDec[[#This Row],[Club]]</f>
        <v>Springfield Striders</v>
      </c>
      <c r="AK276" s="52" t="str">
        <f>TeamDec[[#This Row],[Gender]]</f>
        <v>M</v>
      </c>
      <c r="AL2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6" s="53" t="str">
        <f>TeamDec[[#This Row],[FullName]]</f>
        <v>Henry Hull</v>
      </c>
      <c r="AP276" s="51" t="str">
        <f>TeamDec[[#This Row],[Club]]</f>
        <v>Springfield Striders</v>
      </c>
      <c r="AQ276" s="52" t="str">
        <f>TeamDec[[#This Row],[Gender]]</f>
        <v>M</v>
      </c>
      <c r="AR276" s="51" t="str">
        <f>TeamDec[[#This Row],[AG]]</f>
        <v>U13</v>
      </c>
      <c r="AS276" s="35">
        <f t="shared" si="18"/>
        <v>1</v>
      </c>
      <c r="AT276" s="29">
        <f t="shared" si="19"/>
        <v>16</v>
      </c>
    </row>
    <row r="277" spans="1:46" x14ac:dyDescent="0.35">
      <c r="A277" s="5"/>
      <c r="B277" s="24"/>
      <c r="C277" s="6"/>
      <c r="D277" s="1" t="str">
        <f t="shared" si="16"/>
        <v/>
      </c>
      <c r="E277" s="1"/>
      <c r="F277" s="30"/>
      <c r="G277" s="7"/>
      <c r="H277" s="29" t="str">
        <f t="shared" si="17"/>
        <v>NULL</v>
      </c>
      <c r="K277" s="53" t="str">
        <f>TeamDec[[#This Row],[FullName]]</f>
        <v/>
      </c>
      <c r="L277" s="51">
        <f>TeamDec[[#This Row],[Club]]</f>
        <v>0</v>
      </c>
      <c r="M277" s="52">
        <f>TeamDec[[#This Row],[Gender]]</f>
        <v>0</v>
      </c>
      <c r="N27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7" s="53" t="str">
        <f>TeamDec[[#This Row],[FullName]]</f>
        <v/>
      </c>
      <c r="R277" s="51">
        <f>TeamDec[[#This Row],[Club]]</f>
        <v>0</v>
      </c>
      <c r="S277" s="52">
        <f>TeamDec[[#This Row],[Gender]]</f>
        <v>0</v>
      </c>
      <c r="T27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7" s="53" t="str">
        <f>TeamDec[[#This Row],[FullName]]</f>
        <v/>
      </c>
      <c r="X277" s="51">
        <f>TeamDec[[#This Row],[Club]]</f>
        <v>0</v>
      </c>
      <c r="Y277" s="52">
        <f>TeamDec[[#This Row],[Gender]]</f>
        <v>0</v>
      </c>
      <c r="Z2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7" s="53" t="str">
        <f>TeamDec[[#This Row],[FullName]]</f>
        <v/>
      </c>
      <c r="AD277" s="51">
        <f>TeamDec[[#This Row],[Club]]</f>
        <v>0</v>
      </c>
      <c r="AE277" s="52">
        <f>TeamDec[[#This Row],[Gender]]</f>
        <v>0</v>
      </c>
      <c r="AF2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7" s="53" t="str">
        <f>TeamDec[[#This Row],[FullName]]</f>
        <v/>
      </c>
      <c r="AJ277" s="51">
        <f>TeamDec[[#This Row],[Club]]</f>
        <v>0</v>
      </c>
      <c r="AK277" s="52">
        <f>TeamDec[[#This Row],[Gender]]</f>
        <v>0</v>
      </c>
      <c r="AL2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7" s="53" t="str">
        <f>TeamDec[[#This Row],[FullName]]</f>
        <v/>
      </c>
      <c r="AP277" s="51">
        <f>TeamDec[[#This Row],[Club]]</f>
        <v>0</v>
      </c>
      <c r="AQ277" s="52">
        <f>TeamDec[[#This Row],[Gender]]</f>
        <v>0</v>
      </c>
      <c r="AR277" s="51" t="str">
        <f>TeamDec[[#This Row],[AG]]</f>
        <v>NULL</v>
      </c>
      <c r="AS277" s="35">
        <f t="shared" si="18"/>
        <v>0</v>
      </c>
      <c r="AT277" s="29">
        <f t="shared" si="19"/>
        <v>0</v>
      </c>
    </row>
    <row r="278" spans="1:46" x14ac:dyDescent="0.35">
      <c r="A278" s="5"/>
      <c r="B278" s="27" t="s">
        <v>197</v>
      </c>
      <c r="C278" s="27" t="s">
        <v>462</v>
      </c>
      <c r="D278" s="1" t="str">
        <f t="shared" si="16"/>
        <v>Charlie Sharp</v>
      </c>
      <c r="E278" s="1" t="s">
        <v>3</v>
      </c>
      <c r="F278" s="30" t="s">
        <v>16</v>
      </c>
      <c r="G278" s="7">
        <v>10</v>
      </c>
      <c r="H278" s="29" t="str">
        <f t="shared" si="17"/>
        <v>U15</v>
      </c>
      <c r="K278" s="53" t="str">
        <f>TeamDec[[#This Row],[FullName]]</f>
        <v>Charlie Sharp</v>
      </c>
      <c r="L278" s="51" t="str">
        <f>TeamDec[[#This Row],[Club]]</f>
        <v>Great Bentley</v>
      </c>
      <c r="M278" s="52" t="str">
        <f>TeamDec[[#This Row],[Gender]]</f>
        <v>M</v>
      </c>
      <c r="N278" s="35">
        <f>IF(TeamDec[[#This Row],[Gender]]="M",
    IFERROR(VLOOKUP(TeamDec[[#This Row],[FullName]], tblRace1B[[Name]:[Posn]], 2, FALSE), ""),
    IFERROR(VLOOKUP(TeamDec[[#This Row],[FullName]], tblRace1G[[Name]:[Posn]], 2, FALSE), ""))</f>
        <v>11</v>
      </c>
      <c r="O278" s="29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278" s="53" t="str">
        <f>TeamDec[[#This Row],[FullName]]</f>
        <v>Charlie Sharp</v>
      </c>
      <c r="R278" s="51" t="str">
        <f>TeamDec[[#This Row],[Club]]</f>
        <v>Great Bentley</v>
      </c>
      <c r="S278" s="52" t="str">
        <f>TeamDec[[#This Row],[Gender]]</f>
        <v>M</v>
      </c>
      <c r="T278" s="35">
        <f>IF(TeamDec[[#This Row],[Gender]]="M",
    IFERROR(VLOOKUP(TeamDec[[#This Row],[FullName]], tblRace2B[[Name]:[Posn]], 2, FALSE), ""),
    IFERROR(VLOOKUP(TeamDec[[#This Row],[FullName]], tblRace2G[[Name]:[Posn]], 2, FALSE), ""))</f>
        <v>15</v>
      </c>
      <c r="U278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278" s="53" t="str">
        <f>TeamDec[[#This Row],[FullName]]</f>
        <v>Charlie Sharp</v>
      </c>
      <c r="X278" s="51" t="str">
        <f>TeamDec[[#This Row],[Club]]</f>
        <v>Great Bentley</v>
      </c>
      <c r="Y278" s="52" t="str">
        <f>TeamDec[[#This Row],[Gender]]</f>
        <v>M</v>
      </c>
      <c r="Z27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8" s="53" t="str">
        <f>TeamDec[[#This Row],[FullName]]</f>
        <v>Charlie Sharp</v>
      </c>
      <c r="AD278" s="51" t="str">
        <f>TeamDec[[#This Row],[Club]]</f>
        <v>Great Bentley</v>
      </c>
      <c r="AE278" s="52" t="str">
        <f>TeamDec[[#This Row],[Gender]]</f>
        <v>M</v>
      </c>
      <c r="AF278" s="35">
        <f>IF(TeamDec[[#This Row],[Gender]]="M",
    IFERROR(VLOOKUP(TeamDec[[#This Row],[FullName]], tblRace4B[[Name]:[Posn]], 2, FALSE), ""),
    IFERROR(VLOOKUP(TeamDec[[#This Row],[FullName]], tblRace4G[[Name]:[Posn]], 2, FALSE), ""))</f>
        <v>21</v>
      </c>
      <c r="AG278" s="29">
        <f>IF(TeamDec[[#This Row],[Gender]]="M",
    IFERROR(VLOOKUP(TeamDec[[#This Row],[FullName]], tblRace4B[[Name]:[Points]], 5, FALSE), ""),
    IFERROR(VLOOKUP(TeamDec[[#This Row],[FullName]], tblRace4G[[Name]:[Points]], 5, FALSE), ""))</f>
        <v>10</v>
      </c>
      <c r="AI278" s="53" t="str">
        <f>TeamDec[[#This Row],[FullName]]</f>
        <v>Charlie Sharp</v>
      </c>
      <c r="AJ278" s="51" t="str">
        <f>TeamDec[[#This Row],[Club]]</f>
        <v>Great Bentley</v>
      </c>
      <c r="AK278" s="52" t="str">
        <f>TeamDec[[#This Row],[Gender]]</f>
        <v>M</v>
      </c>
      <c r="AL2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8" s="53" t="str">
        <f>TeamDec[[#This Row],[FullName]]</f>
        <v>Charlie Sharp</v>
      </c>
      <c r="AP278" s="51" t="str">
        <f>TeamDec[[#This Row],[Club]]</f>
        <v>Great Bentley</v>
      </c>
      <c r="AQ278" s="52" t="str">
        <f>TeamDec[[#This Row],[Gender]]</f>
        <v>M</v>
      </c>
      <c r="AR278" s="51" t="str">
        <f>TeamDec[[#This Row],[AG]]</f>
        <v>U15</v>
      </c>
      <c r="AS278" s="35">
        <f t="shared" si="18"/>
        <v>3</v>
      </c>
      <c r="AT278" s="29">
        <f t="shared" si="19"/>
        <v>24</v>
      </c>
    </row>
    <row r="279" spans="1:46" x14ac:dyDescent="0.35">
      <c r="A279" s="5"/>
      <c r="B279" s="27" t="s">
        <v>463</v>
      </c>
      <c r="C279" s="27" t="s">
        <v>464</v>
      </c>
      <c r="D279" s="1" t="str">
        <f t="shared" si="16"/>
        <v>Angel Jasper</v>
      </c>
      <c r="E279" s="1" t="s">
        <v>3</v>
      </c>
      <c r="F279" s="30" t="s">
        <v>17</v>
      </c>
      <c r="G279" s="7">
        <v>10</v>
      </c>
      <c r="H279" s="29" t="str">
        <f t="shared" si="17"/>
        <v>U15</v>
      </c>
      <c r="K279" s="53" t="str">
        <f>TeamDec[[#This Row],[FullName]]</f>
        <v>Angel Jasper</v>
      </c>
      <c r="L279" s="51" t="str">
        <f>TeamDec[[#This Row],[Club]]</f>
        <v>Great Bentley</v>
      </c>
      <c r="M279" s="52" t="str">
        <f>TeamDec[[#This Row],[Gender]]</f>
        <v>F</v>
      </c>
      <c r="N279" s="35">
        <f>IF(TeamDec[[#This Row],[Gender]]="M",
    IFERROR(VLOOKUP(TeamDec[[#This Row],[FullName]], tblRace1B[[Name]:[Posn]], 2, FALSE), ""),
    IFERROR(VLOOKUP(TeamDec[[#This Row],[FullName]], tblRace1G[[Name]:[Posn]], 2, FALSE), ""))</f>
        <v>33</v>
      </c>
      <c r="O279" s="29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279" s="53" t="str">
        <f>TeamDec[[#This Row],[FullName]]</f>
        <v>Angel Jasper</v>
      </c>
      <c r="R279" s="51" t="str">
        <f>TeamDec[[#This Row],[Club]]</f>
        <v>Great Bentley</v>
      </c>
      <c r="S279" s="52" t="str">
        <f>TeamDec[[#This Row],[Gender]]</f>
        <v>F</v>
      </c>
      <c r="T279" s="35">
        <f>IF(TeamDec[[#This Row],[Gender]]="M",
    IFERROR(VLOOKUP(TeamDec[[#This Row],[FullName]], tblRace2B[[Name]:[Posn]], 2, FALSE), ""),
    IFERROR(VLOOKUP(TeamDec[[#This Row],[FullName]], tblRace2G[[Name]:[Posn]], 2, FALSE), ""))</f>
        <v>25</v>
      </c>
      <c r="U279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279" s="53" t="str">
        <f>TeamDec[[#This Row],[FullName]]</f>
        <v>Angel Jasper</v>
      </c>
      <c r="X279" s="51" t="str">
        <f>TeamDec[[#This Row],[Club]]</f>
        <v>Great Bentley</v>
      </c>
      <c r="Y279" s="52" t="str">
        <f>TeamDec[[#This Row],[Gender]]</f>
        <v>F</v>
      </c>
      <c r="Z279" s="35">
        <f>IF(TeamDec[[#This Row],[Gender]]="M",
    IFERROR(VLOOKUP(TeamDec[[#This Row],[FullName]], tblRace3B[[Name]:[Posn]], 2, FALSE), ""),
    IFERROR(VLOOKUP(TeamDec[[#This Row],[FullName]], tblRace3G[[Name]:[Posn]], 2, FALSE), ""))</f>
        <v>28</v>
      </c>
      <c r="AA279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279" s="53" t="str">
        <f>TeamDec[[#This Row],[FullName]]</f>
        <v>Angel Jasper</v>
      </c>
      <c r="AD279" s="51" t="str">
        <f>TeamDec[[#This Row],[Club]]</f>
        <v>Great Bentley</v>
      </c>
      <c r="AE279" s="52" t="str">
        <f>TeamDec[[#This Row],[Gender]]</f>
        <v>F</v>
      </c>
      <c r="AF279" s="35">
        <f>IF(TeamDec[[#This Row],[Gender]]="M",
    IFERROR(VLOOKUP(TeamDec[[#This Row],[FullName]], tblRace4B[[Name]:[Posn]], 2, FALSE), ""),
    IFERROR(VLOOKUP(TeamDec[[#This Row],[FullName]], tblRace4G[[Name]:[Posn]], 2, FALSE), ""))</f>
        <v>20</v>
      </c>
      <c r="AG279" s="29">
        <f>IF(TeamDec[[#This Row],[Gender]]="M",
    IFERROR(VLOOKUP(TeamDec[[#This Row],[FullName]], tblRace4B[[Name]:[Points]], 5, FALSE), ""),
    IFERROR(VLOOKUP(TeamDec[[#This Row],[FullName]], tblRace4G[[Name]:[Points]], 5, FALSE), ""))</f>
        <v>9</v>
      </c>
      <c r="AI279" s="53" t="str">
        <f>TeamDec[[#This Row],[FullName]]</f>
        <v>Angel Jasper</v>
      </c>
      <c r="AJ279" s="51" t="str">
        <f>TeamDec[[#This Row],[Club]]</f>
        <v>Great Bentley</v>
      </c>
      <c r="AK279" s="52" t="str">
        <f>TeamDec[[#This Row],[Gender]]</f>
        <v>F</v>
      </c>
      <c r="AL2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9" s="53" t="str">
        <f>TeamDec[[#This Row],[FullName]]</f>
        <v>Angel Jasper</v>
      </c>
      <c r="AP279" s="51" t="str">
        <f>TeamDec[[#This Row],[Club]]</f>
        <v>Great Bentley</v>
      </c>
      <c r="AQ279" s="52" t="str">
        <f>TeamDec[[#This Row],[Gender]]</f>
        <v>F</v>
      </c>
      <c r="AR279" s="51" t="str">
        <f>TeamDec[[#This Row],[AG]]</f>
        <v>U15</v>
      </c>
      <c r="AS279" s="35">
        <f t="shared" si="18"/>
        <v>4</v>
      </c>
      <c r="AT279" s="29">
        <f t="shared" si="19"/>
        <v>42</v>
      </c>
    </row>
    <row r="280" spans="1:46" x14ac:dyDescent="0.35">
      <c r="A280" s="5"/>
      <c r="B280" s="27" t="s">
        <v>465</v>
      </c>
      <c r="C280" s="27" t="s">
        <v>251</v>
      </c>
      <c r="D280" s="1" t="str">
        <f t="shared" si="16"/>
        <v>Mav Roberts</v>
      </c>
      <c r="E280" s="1" t="s">
        <v>3</v>
      </c>
      <c r="F280" s="30" t="s">
        <v>16</v>
      </c>
      <c r="G280" s="7">
        <v>4</v>
      </c>
      <c r="H280" s="29" t="str">
        <f t="shared" si="17"/>
        <v>U11</v>
      </c>
      <c r="K280" s="53" t="str">
        <f>TeamDec[[#This Row],[FullName]]</f>
        <v>Mav Roberts</v>
      </c>
      <c r="L280" s="51" t="str">
        <f>TeamDec[[#This Row],[Club]]</f>
        <v>Great Bentley</v>
      </c>
      <c r="M280" s="52" t="str">
        <f>TeamDec[[#This Row],[Gender]]</f>
        <v>M</v>
      </c>
      <c r="N28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0" s="53" t="str">
        <f>TeamDec[[#This Row],[FullName]]</f>
        <v>Mav Roberts</v>
      </c>
      <c r="R280" s="51" t="str">
        <f>TeamDec[[#This Row],[Club]]</f>
        <v>Great Bentley</v>
      </c>
      <c r="S280" s="52" t="str">
        <f>TeamDec[[#This Row],[Gender]]</f>
        <v>M</v>
      </c>
      <c r="T28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0" s="53" t="str">
        <f>TeamDec[[#This Row],[FullName]]</f>
        <v>Mav Roberts</v>
      </c>
      <c r="X280" s="51" t="str">
        <f>TeamDec[[#This Row],[Club]]</f>
        <v>Great Bentley</v>
      </c>
      <c r="Y280" s="52" t="str">
        <f>TeamDec[[#This Row],[Gender]]</f>
        <v>M</v>
      </c>
      <c r="Z28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0" s="53" t="str">
        <f>TeamDec[[#This Row],[FullName]]</f>
        <v>Mav Roberts</v>
      </c>
      <c r="AD280" s="51" t="str">
        <f>TeamDec[[#This Row],[Club]]</f>
        <v>Great Bentley</v>
      </c>
      <c r="AE280" s="52" t="str">
        <f>TeamDec[[#This Row],[Gender]]</f>
        <v>M</v>
      </c>
      <c r="AF28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0" s="53" t="str">
        <f>TeamDec[[#This Row],[FullName]]</f>
        <v>Mav Roberts</v>
      </c>
      <c r="AJ280" s="51" t="str">
        <f>TeamDec[[#This Row],[Club]]</f>
        <v>Great Bentley</v>
      </c>
      <c r="AK280" s="52" t="str">
        <f>TeamDec[[#This Row],[Gender]]</f>
        <v>M</v>
      </c>
      <c r="AL2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0" s="53" t="str">
        <f>TeamDec[[#This Row],[FullName]]</f>
        <v>Mav Roberts</v>
      </c>
      <c r="AP280" s="51" t="str">
        <f>TeamDec[[#This Row],[Club]]</f>
        <v>Great Bentley</v>
      </c>
      <c r="AQ280" s="52" t="str">
        <f>TeamDec[[#This Row],[Gender]]</f>
        <v>M</v>
      </c>
      <c r="AR280" s="51" t="str">
        <f>TeamDec[[#This Row],[AG]]</f>
        <v>U11</v>
      </c>
      <c r="AS280" s="35">
        <f t="shared" si="18"/>
        <v>0</v>
      </c>
      <c r="AT280" s="29">
        <f t="shared" si="19"/>
        <v>0</v>
      </c>
    </row>
    <row r="281" spans="1:46" x14ac:dyDescent="0.35">
      <c r="A281" s="5"/>
      <c r="B281" s="24"/>
      <c r="C281" s="6"/>
      <c r="D281" s="1" t="str">
        <f t="shared" si="16"/>
        <v/>
      </c>
      <c r="E281" s="1"/>
      <c r="F281" s="30"/>
      <c r="G281" s="7"/>
      <c r="H281" s="29" t="str">
        <f t="shared" si="17"/>
        <v>NULL</v>
      </c>
      <c r="K281" s="53" t="str">
        <f>TeamDec[[#This Row],[FullName]]</f>
        <v/>
      </c>
      <c r="L281" s="51">
        <f>TeamDec[[#This Row],[Club]]</f>
        <v>0</v>
      </c>
      <c r="M281" s="52">
        <f>TeamDec[[#This Row],[Gender]]</f>
        <v>0</v>
      </c>
      <c r="N28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1" s="53" t="str">
        <f>TeamDec[[#This Row],[FullName]]</f>
        <v/>
      </c>
      <c r="R281" s="51">
        <f>TeamDec[[#This Row],[Club]]</f>
        <v>0</v>
      </c>
      <c r="S281" s="52">
        <f>TeamDec[[#This Row],[Gender]]</f>
        <v>0</v>
      </c>
      <c r="T28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1" s="53" t="str">
        <f>TeamDec[[#This Row],[FullName]]</f>
        <v/>
      </c>
      <c r="X281" s="51">
        <f>TeamDec[[#This Row],[Club]]</f>
        <v>0</v>
      </c>
      <c r="Y281" s="52">
        <f>TeamDec[[#This Row],[Gender]]</f>
        <v>0</v>
      </c>
      <c r="Z2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1" s="53" t="str">
        <f>TeamDec[[#This Row],[FullName]]</f>
        <v/>
      </c>
      <c r="AD281" s="51">
        <f>TeamDec[[#This Row],[Club]]</f>
        <v>0</v>
      </c>
      <c r="AE281" s="52">
        <f>TeamDec[[#This Row],[Gender]]</f>
        <v>0</v>
      </c>
      <c r="AF2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1" s="53" t="str">
        <f>TeamDec[[#This Row],[FullName]]</f>
        <v/>
      </c>
      <c r="AJ281" s="51">
        <f>TeamDec[[#This Row],[Club]]</f>
        <v>0</v>
      </c>
      <c r="AK281" s="52">
        <f>TeamDec[[#This Row],[Gender]]</f>
        <v>0</v>
      </c>
      <c r="AL2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1" s="53" t="str">
        <f>TeamDec[[#This Row],[FullName]]</f>
        <v/>
      </c>
      <c r="AP281" s="51">
        <f>TeamDec[[#This Row],[Club]]</f>
        <v>0</v>
      </c>
      <c r="AQ281" s="52">
        <f>TeamDec[[#This Row],[Gender]]</f>
        <v>0</v>
      </c>
      <c r="AR281" s="51" t="str">
        <f>TeamDec[[#This Row],[AG]]</f>
        <v>NULL</v>
      </c>
      <c r="AS281" s="35">
        <f t="shared" si="18"/>
        <v>0</v>
      </c>
      <c r="AT281" s="29">
        <f t="shared" si="19"/>
        <v>0</v>
      </c>
    </row>
    <row r="282" spans="1:46" x14ac:dyDescent="0.35">
      <c r="A282" s="5"/>
      <c r="B282" s="27" t="s">
        <v>640</v>
      </c>
      <c r="C282" s="27" t="s">
        <v>641</v>
      </c>
      <c r="D282" s="1" t="str">
        <f t="shared" si="16"/>
        <v>Alexandra Hilliard</v>
      </c>
      <c r="E282" s="1" t="s">
        <v>9</v>
      </c>
      <c r="F282" s="30" t="s">
        <v>17</v>
      </c>
      <c r="G282" s="7">
        <v>5</v>
      </c>
      <c r="H282" s="29" t="str">
        <f t="shared" si="17"/>
        <v>U11</v>
      </c>
      <c r="K282" s="53" t="str">
        <f>TeamDec[[#This Row],[FullName]]</f>
        <v>Alexandra Hilliard</v>
      </c>
      <c r="L282" s="51" t="str">
        <f>TeamDec[[#This Row],[Club]]</f>
        <v>Tiptree</v>
      </c>
      <c r="M282" s="52" t="str">
        <f>TeamDec[[#This Row],[Gender]]</f>
        <v>F</v>
      </c>
      <c r="N28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2" s="53" t="str">
        <f>TeamDec[[#This Row],[FullName]]</f>
        <v>Alexandra Hilliard</v>
      </c>
      <c r="R282" s="51" t="str">
        <f>TeamDec[[#This Row],[Club]]</f>
        <v>Tiptree</v>
      </c>
      <c r="S282" s="52" t="str">
        <f>TeamDec[[#This Row],[Gender]]</f>
        <v>F</v>
      </c>
      <c r="T28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2" s="53" t="str">
        <f>TeamDec[[#This Row],[FullName]]</f>
        <v>Alexandra Hilliard</v>
      </c>
      <c r="X282" s="51" t="str">
        <f>TeamDec[[#This Row],[Club]]</f>
        <v>Tiptree</v>
      </c>
      <c r="Y282" s="52" t="str">
        <f>TeamDec[[#This Row],[Gender]]</f>
        <v>F</v>
      </c>
      <c r="Z28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2" s="53" t="str">
        <f>TeamDec[[#This Row],[FullName]]</f>
        <v>Alexandra Hilliard</v>
      </c>
      <c r="AD282" s="51" t="str">
        <f>TeamDec[[#This Row],[Club]]</f>
        <v>Tiptree</v>
      </c>
      <c r="AE282" s="52" t="str">
        <f>TeamDec[[#This Row],[Gender]]</f>
        <v>F</v>
      </c>
      <c r="AF2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2" s="53" t="str">
        <f>TeamDec[[#This Row],[FullName]]</f>
        <v>Alexandra Hilliard</v>
      </c>
      <c r="AJ282" s="51" t="str">
        <f>TeamDec[[#This Row],[Club]]</f>
        <v>Tiptree</v>
      </c>
      <c r="AK282" s="52" t="str">
        <f>TeamDec[[#This Row],[Gender]]</f>
        <v>F</v>
      </c>
      <c r="AL2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2" s="53" t="str">
        <f>TeamDec[[#This Row],[FullName]]</f>
        <v>Alexandra Hilliard</v>
      </c>
      <c r="AP282" s="51" t="str">
        <f>TeamDec[[#This Row],[Club]]</f>
        <v>Tiptree</v>
      </c>
      <c r="AQ282" s="52" t="str">
        <f>TeamDec[[#This Row],[Gender]]</f>
        <v>F</v>
      </c>
      <c r="AR282" s="51" t="str">
        <f>TeamDec[[#This Row],[AG]]</f>
        <v>U11</v>
      </c>
      <c r="AS282" s="35">
        <f t="shared" si="18"/>
        <v>0</v>
      </c>
      <c r="AT282" s="29">
        <f t="shared" si="19"/>
        <v>0</v>
      </c>
    </row>
    <row r="283" spans="1:46" x14ac:dyDescent="0.35">
      <c r="A283" s="5"/>
      <c r="B283" s="27" t="s">
        <v>642</v>
      </c>
      <c r="C283" s="27" t="s">
        <v>643</v>
      </c>
      <c r="D283" s="1" t="str">
        <f t="shared" si="16"/>
        <v>Sivan Barken</v>
      </c>
      <c r="E283" s="1" t="s">
        <v>9</v>
      </c>
      <c r="F283" s="30" t="s">
        <v>17</v>
      </c>
      <c r="G283" s="7">
        <v>6</v>
      </c>
      <c r="H283" s="29" t="str">
        <f t="shared" si="17"/>
        <v>U11</v>
      </c>
      <c r="K283" s="53" t="str">
        <f>TeamDec[[#This Row],[FullName]]</f>
        <v>Sivan Barken</v>
      </c>
      <c r="L283" s="51" t="str">
        <f>TeamDec[[#This Row],[Club]]</f>
        <v>Tiptree</v>
      </c>
      <c r="M283" s="52" t="str">
        <f>TeamDec[[#This Row],[Gender]]</f>
        <v>F</v>
      </c>
      <c r="N283" s="35">
        <f>IF(TeamDec[[#This Row],[Gender]]="M",
    IFERROR(VLOOKUP(TeamDec[[#This Row],[FullName]], tblRace1B[[Name]:[Posn]], 2, FALSE), ""),
    IFERROR(VLOOKUP(TeamDec[[#This Row],[FullName]], tblRace1G[[Name]:[Posn]], 2, FALSE), ""))</f>
        <v>44</v>
      </c>
      <c r="O283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283" s="53" t="str">
        <f>TeamDec[[#This Row],[FullName]]</f>
        <v>Sivan Barken</v>
      </c>
      <c r="R283" s="51" t="str">
        <f>TeamDec[[#This Row],[Club]]</f>
        <v>Tiptree</v>
      </c>
      <c r="S283" s="52" t="str">
        <f>TeamDec[[#This Row],[Gender]]</f>
        <v>F</v>
      </c>
      <c r="T28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3" s="53" t="str">
        <f>TeamDec[[#This Row],[FullName]]</f>
        <v>Sivan Barken</v>
      </c>
      <c r="X283" s="51" t="str">
        <f>TeamDec[[#This Row],[Club]]</f>
        <v>Tiptree</v>
      </c>
      <c r="Y283" s="52" t="str">
        <f>TeamDec[[#This Row],[Gender]]</f>
        <v>F</v>
      </c>
      <c r="Z28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3" s="53" t="str">
        <f>TeamDec[[#This Row],[FullName]]</f>
        <v>Sivan Barken</v>
      </c>
      <c r="AD283" s="51" t="str">
        <f>TeamDec[[#This Row],[Club]]</f>
        <v>Tiptree</v>
      </c>
      <c r="AE283" s="52" t="str">
        <f>TeamDec[[#This Row],[Gender]]</f>
        <v>F</v>
      </c>
      <c r="AF2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3" s="53" t="str">
        <f>TeamDec[[#This Row],[FullName]]</f>
        <v>Sivan Barken</v>
      </c>
      <c r="AJ283" s="51" t="str">
        <f>TeamDec[[#This Row],[Club]]</f>
        <v>Tiptree</v>
      </c>
      <c r="AK283" s="52" t="str">
        <f>TeamDec[[#This Row],[Gender]]</f>
        <v>F</v>
      </c>
      <c r="AL2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3" s="53" t="str">
        <f>TeamDec[[#This Row],[FullName]]</f>
        <v>Sivan Barken</v>
      </c>
      <c r="AP283" s="51" t="str">
        <f>TeamDec[[#This Row],[Club]]</f>
        <v>Tiptree</v>
      </c>
      <c r="AQ283" s="52" t="str">
        <f>TeamDec[[#This Row],[Gender]]</f>
        <v>F</v>
      </c>
      <c r="AR283" s="51" t="str">
        <f>TeamDec[[#This Row],[AG]]</f>
        <v>U11</v>
      </c>
      <c r="AS283" s="35">
        <f t="shared" si="18"/>
        <v>1</v>
      </c>
      <c r="AT283" s="29">
        <f t="shared" si="19"/>
        <v>16</v>
      </c>
    </row>
    <row r="284" spans="1:46" x14ac:dyDescent="0.35">
      <c r="A284" s="5"/>
      <c r="B284" s="27" t="s">
        <v>456</v>
      </c>
      <c r="C284" s="27" t="s">
        <v>644</v>
      </c>
      <c r="D284" s="1" t="str">
        <f t="shared" si="16"/>
        <v>Naomi Barkan</v>
      </c>
      <c r="E284" s="1" t="s">
        <v>9</v>
      </c>
      <c r="F284" s="30" t="s">
        <v>17</v>
      </c>
      <c r="G284" s="7">
        <v>4</v>
      </c>
      <c r="H284" s="29" t="str">
        <f t="shared" si="17"/>
        <v>U11</v>
      </c>
      <c r="K284" s="53" t="str">
        <f>TeamDec[[#This Row],[FullName]]</f>
        <v>Naomi Barkan</v>
      </c>
      <c r="L284" s="51" t="str">
        <f>TeamDec[[#This Row],[Club]]</f>
        <v>Tiptree</v>
      </c>
      <c r="M284" s="52" t="str">
        <f>TeamDec[[#This Row],[Gender]]</f>
        <v>F</v>
      </c>
      <c r="N284" s="35">
        <f>IF(TeamDec[[#This Row],[Gender]]="M",
    IFERROR(VLOOKUP(TeamDec[[#This Row],[FullName]], tblRace1B[[Name]:[Posn]], 2, FALSE), ""),
    IFERROR(VLOOKUP(TeamDec[[#This Row],[FullName]], tblRace1G[[Name]:[Posn]], 2, FALSE), ""))</f>
        <v>34</v>
      </c>
      <c r="O284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284" s="53" t="str">
        <f>TeamDec[[#This Row],[FullName]]</f>
        <v>Naomi Barkan</v>
      </c>
      <c r="R284" s="51" t="str">
        <f>TeamDec[[#This Row],[Club]]</f>
        <v>Tiptree</v>
      </c>
      <c r="S284" s="52" t="str">
        <f>TeamDec[[#This Row],[Gender]]</f>
        <v>F</v>
      </c>
      <c r="T2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4" s="53" t="str">
        <f>TeamDec[[#This Row],[FullName]]</f>
        <v>Naomi Barkan</v>
      </c>
      <c r="X284" s="51" t="str">
        <f>TeamDec[[#This Row],[Club]]</f>
        <v>Tiptree</v>
      </c>
      <c r="Y284" s="52" t="str">
        <f>TeamDec[[#This Row],[Gender]]</f>
        <v>F</v>
      </c>
      <c r="Z28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4" s="53" t="str">
        <f>TeamDec[[#This Row],[FullName]]</f>
        <v>Naomi Barkan</v>
      </c>
      <c r="AD284" s="51" t="str">
        <f>TeamDec[[#This Row],[Club]]</f>
        <v>Tiptree</v>
      </c>
      <c r="AE284" s="52" t="str">
        <f>TeamDec[[#This Row],[Gender]]</f>
        <v>F</v>
      </c>
      <c r="AF2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4" s="53" t="str">
        <f>TeamDec[[#This Row],[FullName]]</f>
        <v>Naomi Barkan</v>
      </c>
      <c r="AJ284" s="51" t="str">
        <f>TeamDec[[#This Row],[Club]]</f>
        <v>Tiptree</v>
      </c>
      <c r="AK284" s="52" t="str">
        <f>TeamDec[[#This Row],[Gender]]</f>
        <v>F</v>
      </c>
      <c r="AL2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4" s="53" t="str">
        <f>TeamDec[[#This Row],[FullName]]</f>
        <v>Naomi Barkan</v>
      </c>
      <c r="AP284" s="51" t="str">
        <f>TeamDec[[#This Row],[Club]]</f>
        <v>Tiptree</v>
      </c>
      <c r="AQ284" s="52" t="str">
        <f>TeamDec[[#This Row],[Gender]]</f>
        <v>F</v>
      </c>
      <c r="AR284" s="51" t="str">
        <f>TeamDec[[#This Row],[AG]]</f>
        <v>U11</v>
      </c>
      <c r="AS284" s="35">
        <f t="shared" si="18"/>
        <v>1</v>
      </c>
      <c r="AT284" s="29">
        <f t="shared" si="19"/>
        <v>9</v>
      </c>
    </row>
    <row r="285" spans="1:46" x14ac:dyDescent="0.35">
      <c r="A285" s="5"/>
      <c r="B285" s="27" t="s">
        <v>645</v>
      </c>
      <c r="C285" s="27" t="s">
        <v>341</v>
      </c>
      <c r="D285" s="1" t="str">
        <f t="shared" si="16"/>
        <v>Axel DeBelligny</v>
      </c>
      <c r="E285" s="1" t="s">
        <v>9</v>
      </c>
      <c r="F285" s="30" t="s">
        <v>16</v>
      </c>
      <c r="G285" s="7">
        <v>4</v>
      </c>
      <c r="H285" s="29" t="str">
        <f t="shared" si="17"/>
        <v>U11</v>
      </c>
      <c r="K285" s="53" t="str">
        <f>TeamDec[[#This Row],[FullName]]</f>
        <v>Axel DeBelligny</v>
      </c>
      <c r="L285" s="51" t="str">
        <f>TeamDec[[#This Row],[Club]]</f>
        <v>Tiptree</v>
      </c>
      <c r="M285" s="52" t="str">
        <f>TeamDec[[#This Row],[Gender]]</f>
        <v>M</v>
      </c>
      <c r="N285" s="35">
        <f>IF(TeamDec[[#This Row],[Gender]]="M",
    IFERROR(VLOOKUP(TeamDec[[#This Row],[FullName]], tblRace1B[[Name]:[Posn]], 2, FALSE), ""),
    IFERROR(VLOOKUP(TeamDec[[#This Row],[FullName]], tblRace1G[[Name]:[Posn]], 2, FALSE), ""))</f>
        <v>49</v>
      </c>
      <c r="O285" s="29">
        <f>IF(TeamDec[[#This Row],[Gender]]="M",
    IFERROR(VLOOKUP(TeamDec[[#This Row],[FullName]], tblRace1B[[Name]:[Points]], 5, FALSE), ""),
    IFERROR(VLOOKUP(TeamDec[[#This Row],[FullName]], tblRace1G[[Name]:[Points]], 5, FALSE), ""))</f>
        <v>17</v>
      </c>
      <c r="Q285" s="53" t="str">
        <f>TeamDec[[#This Row],[FullName]]</f>
        <v>Axel DeBelligny</v>
      </c>
      <c r="R285" s="51" t="str">
        <f>TeamDec[[#This Row],[Club]]</f>
        <v>Tiptree</v>
      </c>
      <c r="S285" s="52" t="str">
        <f>TeamDec[[#This Row],[Gender]]</f>
        <v>M</v>
      </c>
      <c r="T285" s="35">
        <f>IF(TeamDec[[#This Row],[Gender]]="M",
    IFERROR(VLOOKUP(TeamDec[[#This Row],[FullName]], tblRace2B[[Name]:[Posn]], 2, FALSE), ""),
    IFERROR(VLOOKUP(TeamDec[[#This Row],[FullName]], tblRace2G[[Name]:[Posn]], 2, FALSE), ""))</f>
        <v>39</v>
      </c>
      <c r="U285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285" s="53" t="str">
        <f>TeamDec[[#This Row],[FullName]]</f>
        <v>Axel DeBelligny</v>
      </c>
      <c r="X285" s="51" t="str">
        <f>TeamDec[[#This Row],[Club]]</f>
        <v>Tiptree</v>
      </c>
      <c r="Y285" s="52" t="str">
        <f>TeamDec[[#This Row],[Gender]]</f>
        <v>M</v>
      </c>
      <c r="Z285" s="35">
        <f>IF(TeamDec[[#This Row],[Gender]]="M",
    IFERROR(VLOOKUP(TeamDec[[#This Row],[FullName]], tblRace3B[[Name]:[Posn]], 2, FALSE), ""),
    IFERROR(VLOOKUP(TeamDec[[#This Row],[FullName]], tblRace3G[[Name]:[Posn]], 2, FALSE), ""))</f>
        <v>59</v>
      </c>
      <c r="AA285" s="29">
        <f>IF(TeamDec[[#This Row],[Gender]]="M",
    IFERROR(VLOOKUP(TeamDec[[#This Row],[FullName]], tblRace3B[[Name]:[Points]], 5, FALSE), ""),
    IFERROR(VLOOKUP(TeamDec[[#This Row],[FullName]], tblRace3G[[Name]:[Points]], 5, FALSE), ""))</f>
        <v>24</v>
      </c>
      <c r="AC285" s="53" t="str">
        <f>TeamDec[[#This Row],[FullName]]</f>
        <v>Axel DeBelligny</v>
      </c>
      <c r="AD285" s="51" t="str">
        <f>TeamDec[[#This Row],[Club]]</f>
        <v>Tiptree</v>
      </c>
      <c r="AE285" s="52" t="str">
        <f>TeamDec[[#This Row],[Gender]]</f>
        <v>M</v>
      </c>
      <c r="AF2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5" s="53" t="str">
        <f>TeamDec[[#This Row],[FullName]]</f>
        <v>Axel DeBelligny</v>
      </c>
      <c r="AJ285" s="51" t="str">
        <f>TeamDec[[#This Row],[Club]]</f>
        <v>Tiptree</v>
      </c>
      <c r="AK285" s="52" t="str">
        <f>TeamDec[[#This Row],[Gender]]</f>
        <v>M</v>
      </c>
      <c r="AL2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5" s="53" t="str">
        <f>TeamDec[[#This Row],[FullName]]</f>
        <v>Axel DeBelligny</v>
      </c>
      <c r="AP285" s="51" t="str">
        <f>TeamDec[[#This Row],[Club]]</f>
        <v>Tiptree</v>
      </c>
      <c r="AQ285" s="52" t="str">
        <f>TeamDec[[#This Row],[Gender]]</f>
        <v>M</v>
      </c>
      <c r="AR285" s="51" t="str">
        <f>TeamDec[[#This Row],[AG]]</f>
        <v>U11</v>
      </c>
      <c r="AS285" s="35">
        <f t="shared" si="18"/>
        <v>3</v>
      </c>
      <c r="AT285" s="29">
        <f t="shared" si="19"/>
        <v>50</v>
      </c>
    </row>
    <row r="286" spans="1:46" x14ac:dyDescent="0.35">
      <c r="A286" s="5"/>
      <c r="B286" s="27" t="s">
        <v>430</v>
      </c>
      <c r="C286" s="27" t="s">
        <v>501</v>
      </c>
      <c r="D286" s="1" t="str">
        <f t="shared" si="16"/>
        <v>Mia Ballard</v>
      </c>
      <c r="E286" s="1" t="s">
        <v>9</v>
      </c>
      <c r="F286" s="30" t="s">
        <v>17</v>
      </c>
      <c r="G286" s="7">
        <v>4</v>
      </c>
      <c r="H286" s="29" t="str">
        <f t="shared" si="17"/>
        <v>U11</v>
      </c>
      <c r="K286" s="53" t="str">
        <f>TeamDec[[#This Row],[FullName]]</f>
        <v>Mia Ballard</v>
      </c>
      <c r="L286" s="51" t="str">
        <f>TeamDec[[#This Row],[Club]]</f>
        <v>Tiptree</v>
      </c>
      <c r="M286" s="52" t="str">
        <f>TeamDec[[#This Row],[Gender]]</f>
        <v>F</v>
      </c>
      <c r="N286" s="35">
        <f>IF(TeamDec[[#This Row],[Gender]]="M",
    IFERROR(VLOOKUP(TeamDec[[#This Row],[FullName]], tblRace1B[[Name]:[Posn]], 2, FALSE), ""),
    IFERROR(VLOOKUP(TeamDec[[#This Row],[FullName]], tblRace1G[[Name]:[Posn]], 2, FALSE), ""))</f>
        <v>45</v>
      </c>
      <c r="O286" s="29">
        <f>IF(TeamDec[[#This Row],[Gender]]="M",
    IFERROR(VLOOKUP(TeamDec[[#This Row],[FullName]], tblRace1B[[Name]:[Points]], 5, FALSE), ""),
    IFERROR(VLOOKUP(TeamDec[[#This Row],[FullName]], tblRace1G[[Name]:[Points]], 5, FALSE), ""))</f>
        <v>17</v>
      </c>
      <c r="Q286" s="53" t="str">
        <f>TeamDec[[#This Row],[FullName]]</f>
        <v>Mia Ballard</v>
      </c>
      <c r="R286" s="51" t="str">
        <f>TeamDec[[#This Row],[Club]]</f>
        <v>Tiptree</v>
      </c>
      <c r="S286" s="52" t="str">
        <f>TeamDec[[#This Row],[Gender]]</f>
        <v>F</v>
      </c>
      <c r="T2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6" s="53" t="str">
        <f>TeamDec[[#This Row],[FullName]]</f>
        <v>Mia Ballard</v>
      </c>
      <c r="X286" s="51" t="str">
        <f>TeamDec[[#This Row],[Club]]</f>
        <v>Tiptree</v>
      </c>
      <c r="Y286" s="52" t="str">
        <f>TeamDec[[#This Row],[Gender]]</f>
        <v>F</v>
      </c>
      <c r="Z286" s="35">
        <f>IF(TeamDec[[#This Row],[Gender]]="M",
    IFERROR(VLOOKUP(TeamDec[[#This Row],[FullName]], tblRace3B[[Name]:[Posn]], 2, FALSE), ""),
    IFERROR(VLOOKUP(TeamDec[[#This Row],[FullName]], tblRace3G[[Name]:[Posn]], 2, FALSE), ""))</f>
        <v>50</v>
      </c>
      <c r="AA286" s="29">
        <f>IF(TeamDec[[#This Row],[Gender]]="M",
    IFERROR(VLOOKUP(TeamDec[[#This Row],[FullName]], tblRace3B[[Name]:[Points]], 5, FALSE), ""),
    IFERROR(VLOOKUP(TeamDec[[#This Row],[FullName]], tblRace3G[[Name]:[Points]], 5, FALSE), ""))</f>
        <v>19</v>
      </c>
      <c r="AC286" s="53" t="str">
        <f>TeamDec[[#This Row],[FullName]]</f>
        <v>Mia Ballard</v>
      </c>
      <c r="AD286" s="51" t="str">
        <f>TeamDec[[#This Row],[Club]]</f>
        <v>Tiptree</v>
      </c>
      <c r="AE286" s="52" t="str">
        <f>TeamDec[[#This Row],[Gender]]</f>
        <v>F</v>
      </c>
      <c r="AF2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6" s="53" t="str">
        <f>TeamDec[[#This Row],[FullName]]</f>
        <v>Mia Ballard</v>
      </c>
      <c r="AJ286" s="51" t="str">
        <f>TeamDec[[#This Row],[Club]]</f>
        <v>Tiptree</v>
      </c>
      <c r="AK286" s="52" t="str">
        <f>TeamDec[[#This Row],[Gender]]</f>
        <v>F</v>
      </c>
      <c r="AL2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6" s="53" t="str">
        <f>TeamDec[[#This Row],[FullName]]</f>
        <v>Mia Ballard</v>
      </c>
      <c r="AP286" s="51" t="str">
        <f>TeamDec[[#This Row],[Club]]</f>
        <v>Tiptree</v>
      </c>
      <c r="AQ286" s="52" t="str">
        <f>TeamDec[[#This Row],[Gender]]</f>
        <v>F</v>
      </c>
      <c r="AR286" s="51" t="str">
        <f>TeamDec[[#This Row],[AG]]</f>
        <v>U11</v>
      </c>
      <c r="AS286" s="35">
        <f t="shared" si="18"/>
        <v>2</v>
      </c>
      <c r="AT286" s="29">
        <f t="shared" si="19"/>
        <v>36</v>
      </c>
    </row>
    <row r="287" spans="1:46" x14ac:dyDescent="0.35">
      <c r="A287" s="5"/>
      <c r="B287" s="27" t="s">
        <v>646</v>
      </c>
      <c r="C287" s="27" t="s">
        <v>647</v>
      </c>
      <c r="D287" s="1" t="str">
        <f t="shared" si="16"/>
        <v>Charlotte Town</v>
      </c>
      <c r="E287" s="1" t="s">
        <v>9</v>
      </c>
      <c r="F287" s="30" t="s">
        <v>17</v>
      </c>
      <c r="G287" s="7">
        <v>4</v>
      </c>
      <c r="H287" s="29" t="str">
        <f t="shared" si="17"/>
        <v>U11</v>
      </c>
      <c r="K287" s="53" t="str">
        <f>TeamDec[[#This Row],[FullName]]</f>
        <v>Charlotte Town</v>
      </c>
      <c r="L287" s="51" t="str">
        <f>TeamDec[[#This Row],[Club]]</f>
        <v>Tiptree</v>
      </c>
      <c r="M287" s="52" t="str">
        <f>TeamDec[[#This Row],[Gender]]</f>
        <v>F</v>
      </c>
      <c r="N287" s="35">
        <f>IF(TeamDec[[#This Row],[Gender]]="M",
    IFERROR(VLOOKUP(TeamDec[[#This Row],[FullName]], tblRace1B[[Name]:[Posn]], 2, FALSE), ""),
    IFERROR(VLOOKUP(TeamDec[[#This Row],[FullName]], tblRace1G[[Name]:[Posn]], 2, FALSE), ""))</f>
        <v>51</v>
      </c>
      <c r="O287" s="29">
        <f>IF(TeamDec[[#This Row],[Gender]]="M",
    IFERROR(VLOOKUP(TeamDec[[#This Row],[FullName]], tblRace1B[[Name]:[Points]], 5, FALSE), ""),
    IFERROR(VLOOKUP(TeamDec[[#This Row],[FullName]], tblRace1G[[Name]:[Points]], 5, FALSE), ""))</f>
        <v>20</v>
      </c>
      <c r="Q287" s="53" t="str">
        <f>TeamDec[[#This Row],[FullName]]</f>
        <v>Charlotte Town</v>
      </c>
      <c r="R287" s="51" t="str">
        <f>TeamDec[[#This Row],[Club]]</f>
        <v>Tiptree</v>
      </c>
      <c r="S287" s="52" t="str">
        <f>TeamDec[[#This Row],[Gender]]</f>
        <v>F</v>
      </c>
      <c r="T28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7" s="53" t="str">
        <f>TeamDec[[#This Row],[FullName]]</f>
        <v>Charlotte Town</v>
      </c>
      <c r="X287" s="51" t="str">
        <f>TeamDec[[#This Row],[Club]]</f>
        <v>Tiptree</v>
      </c>
      <c r="Y287" s="52" t="str">
        <f>TeamDec[[#This Row],[Gender]]</f>
        <v>F</v>
      </c>
      <c r="Z28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7" s="53" t="str">
        <f>TeamDec[[#This Row],[FullName]]</f>
        <v>Charlotte Town</v>
      </c>
      <c r="AD287" s="51" t="str">
        <f>TeamDec[[#This Row],[Club]]</f>
        <v>Tiptree</v>
      </c>
      <c r="AE287" s="52" t="str">
        <f>TeamDec[[#This Row],[Gender]]</f>
        <v>F</v>
      </c>
      <c r="AF2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7" s="53" t="str">
        <f>TeamDec[[#This Row],[FullName]]</f>
        <v>Charlotte Town</v>
      </c>
      <c r="AJ287" s="51" t="str">
        <f>TeamDec[[#This Row],[Club]]</f>
        <v>Tiptree</v>
      </c>
      <c r="AK287" s="52" t="str">
        <f>TeamDec[[#This Row],[Gender]]</f>
        <v>F</v>
      </c>
      <c r="AL2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7" s="53" t="str">
        <f>TeamDec[[#This Row],[FullName]]</f>
        <v>Charlotte Town</v>
      </c>
      <c r="AP287" s="51" t="str">
        <f>TeamDec[[#This Row],[Club]]</f>
        <v>Tiptree</v>
      </c>
      <c r="AQ287" s="52" t="str">
        <f>TeamDec[[#This Row],[Gender]]</f>
        <v>F</v>
      </c>
      <c r="AR287" s="51" t="str">
        <f>TeamDec[[#This Row],[AG]]</f>
        <v>U11</v>
      </c>
      <c r="AS287" s="35">
        <f t="shared" si="18"/>
        <v>1</v>
      </c>
      <c r="AT287" s="29">
        <f t="shared" si="19"/>
        <v>20</v>
      </c>
    </row>
    <row r="288" spans="1:46" x14ac:dyDescent="0.35">
      <c r="A288" s="5"/>
      <c r="B288" s="24" t="s">
        <v>648</v>
      </c>
      <c r="C288" s="6" t="s">
        <v>647</v>
      </c>
      <c r="D288" s="1" t="str">
        <f t="shared" si="16"/>
        <v>Fred Town</v>
      </c>
      <c r="E288" s="1" t="s">
        <v>9</v>
      </c>
      <c r="F288" s="30" t="s">
        <v>16</v>
      </c>
      <c r="G288" s="7">
        <v>6</v>
      </c>
      <c r="H288" s="29" t="str">
        <f t="shared" si="17"/>
        <v>U11</v>
      </c>
      <c r="K288" s="53" t="str">
        <f>TeamDec[[#This Row],[FullName]]</f>
        <v>Fred Town</v>
      </c>
      <c r="L288" s="51" t="str">
        <f>TeamDec[[#This Row],[Club]]</f>
        <v>Tiptree</v>
      </c>
      <c r="M288" s="52" t="str">
        <f>TeamDec[[#This Row],[Gender]]</f>
        <v>M</v>
      </c>
      <c r="N28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8" s="53" t="str">
        <f>TeamDec[[#This Row],[FullName]]</f>
        <v>Fred Town</v>
      </c>
      <c r="R288" s="51" t="str">
        <f>TeamDec[[#This Row],[Club]]</f>
        <v>Tiptree</v>
      </c>
      <c r="S288" s="52" t="str">
        <f>TeamDec[[#This Row],[Gender]]</f>
        <v>M</v>
      </c>
      <c r="T28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8" s="53" t="str">
        <f>TeamDec[[#This Row],[FullName]]</f>
        <v>Fred Town</v>
      </c>
      <c r="X288" s="51" t="str">
        <f>TeamDec[[#This Row],[Club]]</f>
        <v>Tiptree</v>
      </c>
      <c r="Y288" s="52" t="str">
        <f>TeamDec[[#This Row],[Gender]]</f>
        <v>M</v>
      </c>
      <c r="Z28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8" s="53" t="str">
        <f>TeamDec[[#This Row],[FullName]]</f>
        <v>Fred Town</v>
      </c>
      <c r="AD288" s="51" t="str">
        <f>TeamDec[[#This Row],[Club]]</f>
        <v>Tiptree</v>
      </c>
      <c r="AE288" s="52" t="str">
        <f>TeamDec[[#This Row],[Gender]]</f>
        <v>M</v>
      </c>
      <c r="AF2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8" s="53" t="str">
        <f>TeamDec[[#This Row],[FullName]]</f>
        <v>Fred Town</v>
      </c>
      <c r="AJ288" s="51" t="str">
        <f>TeamDec[[#This Row],[Club]]</f>
        <v>Tiptree</v>
      </c>
      <c r="AK288" s="52" t="str">
        <f>TeamDec[[#This Row],[Gender]]</f>
        <v>M</v>
      </c>
      <c r="AL2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8" s="53" t="str">
        <f>TeamDec[[#This Row],[FullName]]</f>
        <v>Fred Town</v>
      </c>
      <c r="AP288" s="51" t="str">
        <f>TeamDec[[#This Row],[Club]]</f>
        <v>Tiptree</v>
      </c>
      <c r="AQ288" s="52" t="str">
        <f>TeamDec[[#This Row],[Gender]]</f>
        <v>M</v>
      </c>
      <c r="AR288" s="51" t="str">
        <f>TeamDec[[#This Row],[AG]]</f>
        <v>U11</v>
      </c>
      <c r="AS288" s="35">
        <f t="shared" si="18"/>
        <v>0</v>
      </c>
      <c r="AT288" s="29">
        <f t="shared" si="19"/>
        <v>0</v>
      </c>
    </row>
    <row r="289" spans="1:46" x14ac:dyDescent="0.35">
      <c r="A289" s="5"/>
      <c r="B289" s="24" t="s">
        <v>745</v>
      </c>
      <c r="C289" s="6" t="s">
        <v>840</v>
      </c>
      <c r="D289" s="1" t="str">
        <f t="shared" si="16"/>
        <v>Josh Harding</v>
      </c>
      <c r="E289" s="1" t="s">
        <v>9</v>
      </c>
      <c r="F289" s="30" t="s">
        <v>16</v>
      </c>
      <c r="G289" s="7">
        <v>8</v>
      </c>
      <c r="H289" s="29" t="str">
        <f t="shared" si="17"/>
        <v>U13</v>
      </c>
      <c r="K289" s="53" t="str">
        <f>TeamDec[[#This Row],[FullName]]</f>
        <v>Josh Harding</v>
      </c>
      <c r="L289" s="51" t="str">
        <f>TeamDec[[#This Row],[Club]]</f>
        <v>Tiptree</v>
      </c>
      <c r="M289" s="52" t="str">
        <f>TeamDec[[#This Row],[Gender]]</f>
        <v>M</v>
      </c>
      <c r="N28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9" s="53" t="str">
        <f>TeamDec[[#This Row],[FullName]]</f>
        <v>Josh Harding</v>
      </c>
      <c r="R289" s="51" t="str">
        <f>TeamDec[[#This Row],[Club]]</f>
        <v>Tiptree</v>
      </c>
      <c r="S289" s="52" t="str">
        <f>TeamDec[[#This Row],[Gender]]</f>
        <v>M</v>
      </c>
      <c r="T289" s="35">
        <f>IF(TeamDec[[#This Row],[Gender]]="M",
    IFERROR(VLOOKUP(TeamDec[[#This Row],[FullName]], tblRace2B[[Name]:[Posn]], 2, FALSE), ""),
    IFERROR(VLOOKUP(TeamDec[[#This Row],[FullName]], tblRace2G[[Name]:[Posn]], 2, FALSE), ""))</f>
        <v>23</v>
      </c>
      <c r="U289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89" s="53" t="str">
        <f>TeamDec[[#This Row],[FullName]]</f>
        <v>Josh Harding</v>
      </c>
      <c r="X289" s="51" t="str">
        <f>TeamDec[[#This Row],[Club]]</f>
        <v>Tiptree</v>
      </c>
      <c r="Y289" s="52" t="str">
        <f>TeamDec[[#This Row],[Gender]]</f>
        <v>M</v>
      </c>
      <c r="Z28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9" s="53" t="str">
        <f>TeamDec[[#This Row],[FullName]]</f>
        <v>Josh Harding</v>
      </c>
      <c r="AD289" s="51" t="str">
        <f>TeamDec[[#This Row],[Club]]</f>
        <v>Tiptree</v>
      </c>
      <c r="AE289" s="52" t="str">
        <f>TeamDec[[#This Row],[Gender]]</f>
        <v>M</v>
      </c>
      <c r="AF2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9" s="53" t="str">
        <f>TeamDec[[#This Row],[FullName]]</f>
        <v>Josh Harding</v>
      </c>
      <c r="AJ289" s="51" t="str">
        <f>TeamDec[[#This Row],[Club]]</f>
        <v>Tiptree</v>
      </c>
      <c r="AK289" s="52" t="str">
        <f>TeamDec[[#This Row],[Gender]]</f>
        <v>M</v>
      </c>
      <c r="AL2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9" s="53" t="str">
        <f>TeamDec[[#This Row],[FullName]]</f>
        <v>Josh Harding</v>
      </c>
      <c r="AP289" s="51" t="str">
        <f>TeamDec[[#This Row],[Club]]</f>
        <v>Tiptree</v>
      </c>
      <c r="AQ289" s="52" t="str">
        <f>TeamDec[[#This Row],[Gender]]</f>
        <v>M</v>
      </c>
      <c r="AR289" s="51" t="str">
        <f>TeamDec[[#This Row],[AG]]</f>
        <v>U13</v>
      </c>
      <c r="AS289" s="35">
        <f t="shared" si="18"/>
        <v>1</v>
      </c>
      <c r="AT289" s="29">
        <f t="shared" si="19"/>
        <v>2</v>
      </c>
    </row>
    <row r="290" spans="1:46" x14ac:dyDescent="0.35">
      <c r="A290" s="5"/>
      <c r="B290" s="24" t="s">
        <v>245</v>
      </c>
      <c r="C290" s="6" t="s">
        <v>990</v>
      </c>
      <c r="D290" s="1" t="str">
        <f t="shared" si="16"/>
        <v>Thomas Stewart-Raymond</v>
      </c>
      <c r="E290" s="1" t="s">
        <v>9</v>
      </c>
      <c r="F290" s="30" t="s">
        <v>16</v>
      </c>
      <c r="G290" s="7">
        <v>8</v>
      </c>
      <c r="H290" s="29" t="str">
        <f t="shared" si="17"/>
        <v>U13</v>
      </c>
      <c r="K290" s="53" t="str">
        <f>TeamDec[[#This Row],[FullName]]</f>
        <v>Thomas Stewart-Raymond</v>
      </c>
      <c r="L290" s="51" t="str">
        <f>TeamDec[[#This Row],[Club]]</f>
        <v>Tiptree</v>
      </c>
      <c r="M290" s="52" t="str">
        <f>TeamDec[[#This Row],[Gender]]</f>
        <v>M</v>
      </c>
      <c r="N29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0" s="53" t="str">
        <f>TeamDec[[#This Row],[FullName]]</f>
        <v>Thomas Stewart-Raymond</v>
      </c>
      <c r="R290" s="51" t="str">
        <f>TeamDec[[#This Row],[Club]]</f>
        <v>Tiptree</v>
      </c>
      <c r="S290" s="52" t="str">
        <f>TeamDec[[#This Row],[Gender]]</f>
        <v>M</v>
      </c>
      <c r="T2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0" s="53" t="str">
        <f>TeamDec[[#This Row],[FullName]]</f>
        <v>Thomas Stewart-Raymond</v>
      </c>
      <c r="X290" s="51" t="str">
        <f>TeamDec[[#This Row],[Club]]</f>
        <v>Tiptree</v>
      </c>
      <c r="Y290" s="52" t="str">
        <f>TeamDec[[#This Row],[Gender]]</f>
        <v>M</v>
      </c>
      <c r="Z290" s="35">
        <f>IF(TeamDec[[#This Row],[Gender]]="M",
    IFERROR(VLOOKUP(TeamDec[[#This Row],[FullName]], tblRace3B[[Name]:[Posn]], 2, FALSE), ""),
    IFERROR(VLOOKUP(TeamDec[[#This Row],[FullName]], tblRace3G[[Name]:[Posn]], 2, FALSE), ""))</f>
        <v>53</v>
      </c>
      <c r="AA290" s="29">
        <f>IF(TeamDec[[#This Row],[Gender]]="M",
    IFERROR(VLOOKUP(TeamDec[[#This Row],[FullName]], tblRace3B[[Name]:[Points]], 5, FALSE), ""),
    IFERROR(VLOOKUP(TeamDec[[#This Row],[FullName]], tblRace3G[[Name]:[Points]], 5, FALSE), ""))</f>
        <v>15</v>
      </c>
      <c r="AC290" s="53" t="str">
        <f>TeamDec[[#This Row],[FullName]]</f>
        <v>Thomas Stewart-Raymond</v>
      </c>
      <c r="AD290" s="51" t="str">
        <f>TeamDec[[#This Row],[Club]]</f>
        <v>Tiptree</v>
      </c>
      <c r="AE290" s="52" t="str">
        <f>TeamDec[[#This Row],[Gender]]</f>
        <v>M</v>
      </c>
      <c r="AF290" s="35">
        <f>IF(TeamDec[[#This Row],[Gender]]="M",
    IFERROR(VLOOKUP(TeamDec[[#This Row],[FullName]], tblRace4B[[Name]:[Posn]], 2, FALSE), ""),
    IFERROR(VLOOKUP(TeamDec[[#This Row],[FullName]], tblRace4G[[Name]:[Posn]], 2, FALSE), ""))</f>
        <v>47</v>
      </c>
      <c r="AG290" s="29">
        <f>IF(TeamDec[[#This Row],[Gender]]="M",
    IFERROR(VLOOKUP(TeamDec[[#This Row],[FullName]], tblRace4B[[Name]:[Points]], 5, FALSE), ""),
    IFERROR(VLOOKUP(TeamDec[[#This Row],[FullName]], tblRace4G[[Name]:[Points]], 5, FALSE), ""))</f>
        <v>14</v>
      </c>
      <c r="AI290" s="53" t="str">
        <f>TeamDec[[#This Row],[FullName]]</f>
        <v>Thomas Stewart-Raymond</v>
      </c>
      <c r="AJ290" s="51" t="str">
        <f>TeamDec[[#This Row],[Club]]</f>
        <v>Tiptree</v>
      </c>
      <c r="AK290" s="52" t="str">
        <f>TeamDec[[#This Row],[Gender]]</f>
        <v>M</v>
      </c>
      <c r="AL2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0" s="53" t="str">
        <f>TeamDec[[#This Row],[FullName]]</f>
        <v>Thomas Stewart-Raymond</v>
      </c>
      <c r="AP290" s="51" t="str">
        <f>TeamDec[[#This Row],[Club]]</f>
        <v>Tiptree</v>
      </c>
      <c r="AQ290" s="52" t="str">
        <f>TeamDec[[#This Row],[Gender]]</f>
        <v>M</v>
      </c>
      <c r="AR290" s="51" t="str">
        <f>TeamDec[[#This Row],[AG]]</f>
        <v>U13</v>
      </c>
      <c r="AS290" s="35">
        <f t="shared" si="18"/>
        <v>2</v>
      </c>
      <c r="AT290" s="29">
        <f t="shared" si="19"/>
        <v>29</v>
      </c>
    </row>
    <row r="291" spans="1:46" x14ac:dyDescent="0.35">
      <c r="A291" s="5"/>
      <c r="B291" s="24" t="s">
        <v>508</v>
      </c>
      <c r="C291" s="6" t="s">
        <v>509</v>
      </c>
      <c r="D291" s="1" t="s">
        <v>866</v>
      </c>
      <c r="E291" s="1" t="s">
        <v>2</v>
      </c>
      <c r="F291" s="30" t="s">
        <v>17</v>
      </c>
      <c r="G291" s="7">
        <v>9</v>
      </c>
      <c r="H291" s="29" t="str">
        <f t="shared" si="17"/>
        <v>U15</v>
      </c>
      <c r="K291" s="53" t="str">
        <f>TeamDec[[#This Row],[FullName]]</f>
        <v>Abigail Eneh</v>
      </c>
      <c r="L291" s="51" t="str">
        <f>TeamDec[[#This Row],[Club]]</f>
        <v>Colchester Harriers</v>
      </c>
      <c r="M291" s="52" t="str">
        <f>TeamDec[[#This Row],[Gender]]</f>
        <v>F</v>
      </c>
      <c r="N29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1" s="53" t="str">
        <f>TeamDec[[#This Row],[FullName]]</f>
        <v>Abigail Eneh</v>
      </c>
      <c r="R291" s="51" t="str">
        <f>TeamDec[[#This Row],[Club]]</f>
        <v>Colchester Harriers</v>
      </c>
      <c r="S291" s="52" t="str">
        <f>TeamDec[[#This Row],[Gender]]</f>
        <v>F</v>
      </c>
      <c r="T29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1" s="53" t="str">
        <f>TeamDec[[#This Row],[FullName]]</f>
        <v>Abigail Eneh</v>
      </c>
      <c r="X291" s="51" t="str">
        <f>TeamDec[[#This Row],[Club]]</f>
        <v>Colchester Harriers</v>
      </c>
      <c r="Y291" s="52" t="str">
        <f>TeamDec[[#This Row],[Gender]]</f>
        <v>F</v>
      </c>
      <c r="Z29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1" s="53" t="str">
        <f>TeamDec[[#This Row],[FullName]]</f>
        <v>Abigail Eneh</v>
      </c>
      <c r="AD291" s="51" t="str">
        <f>TeamDec[[#This Row],[Club]]</f>
        <v>Colchester Harriers</v>
      </c>
      <c r="AE291" s="52" t="str">
        <f>TeamDec[[#This Row],[Gender]]</f>
        <v>F</v>
      </c>
      <c r="AF29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1" s="53" t="str">
        <f>TeamDec[[#This Row],[FullName]]</f>
        <v>Abigail Eneh</v>
      </c>
      <c r="AJ291" s="51" t="str">
        <f>TeamDec[[#This Row],[Club]]</f>
        <v>Colchester Harriers</v>
      </c>
      <c r="AK291" s="52" t="str">
        <f>TeamDec[[#This Row],[Gender]]</f>
        <v>F</v>
      </c>
      <c r="AL2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1" s="53" t="str">
        <f>TeamDec[[#This Row],[FullName]]</f>
        <v>Abigail Eneh</v>
      </c>
      <c r="AP291" s="51" t="str">
        <f>TeamDec[[#This Row],[Club]]</f>
        <v>Colchester Harriers</v>
      </c>
      <c r="AQ291" s="52" t="str">
        <f>TeamDec[[#This Row],[Gender]]</f>
        <v>F</v>
      </c>
      <c r="AR291" s="51" t="str">
        <f>TeamDec[[#This Row],[AG]]</f>
        <v>U15</v>
      </c>
      <c r="AS291" s="35">
        <f t="shared" si="18"/>
        <v>0</v>
      </c>
      <c r="AT291" s="29">
        <f t="shared" si="19"/>
        <v>0</v>
      </c>
    </row>
    <row r="292" spans="1:46" x14ac:dyDescent="0.35">
      <c r="A292" s="5"/>
      <c r="B292" s="24" t="s">
        <v>195</v>
      </c>
      <c r="C292" s="24" t="s">
        <v>480</v>
      </c>
      <c r="D292" s="1" t="s">
        <v>867</v>
      </c>
      <c r="E292" s="1" t="s">
        <v>2</v>
      </c>
      <c r="F292" s="30" t="s">
        <v>17</v>
      </c>
      <c r="G292" s="7">
        <v>7</v>
      </c>
      <c r="H292" s="29" t="str">
        <f t="shared" si="17"/>
        <v>U13</v>
      </c>
      <c r="K292" s="53" t="str">
        <f>TeamDec[[#This Row],[FullName]]</f>
        <v>Alice Macnaught</v>
      </c>
      <c r="L292" s="51" t="str">
        <f>TeamDec[[#This Row],[Club]]</f>
        <v>Colchester Harriers</v>
      </c>
      <c r="M292" s="52" t="str">
        <f>TeamDec[[#This Row],[Gender]]</f>
        <v>F</v>
      </c>
      <c r="N29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2" s="53" t="str">
        <f>TeamDec[[#This Row],[FullName]]</f>
        <v>Alice Macnaught</v>
      </c>
      <c r="R292" s="51" t="str">
        <f>TeamDec[[#This Row],[Club]]</f>
        <v>Colchester Harriers</v>
      </c>
      <c r="S292" s="52" t="str">
        <f>TeamDec[[#This Row],[Gender]]</f>
        <v>F</v>
      </c>
      <c r="T2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2" s="53" t="str">
        <f>TeamDec[[#This Row],[FullName]]</f>
        <v>Alice Macnaught</v>
      </c>
      <c r="X292" s="51" t="str">
        <f>TeamDec[[#This Row],[Club]]</f>
        <v>Colchester Harriers</v>
      </c>
      <c r="Y292" s="52" t="str">
        <f>TeamDec[[#This Row],[Gender]]</f>
        <v>F</v>
      </c>
      <c r="Z2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2" s="53" t="str">
        <f>TeamDec[[#This Row],[FullName]]</f>
        <v>Alice Macnaught</v>
      </c>
      <c r="AD292" s="51" t="str">
        <f>TeamDec[[#This Row],[Club]]</f>
        <v>Colchester Harriers</v>
      </c>
      <c r="AE292" s="52" t="str">
        <f>TeamDec[[#This Row],[Gender]]</f>
        <v>F</v>
      </c>
      <c r="AF2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2" s="53" t="str">
        <f>TeamDec[[#This Row],[FullName]]</f>
        <v>Alice Macnaught</v>
      </c>
      <c r="AJ292" s="51" t="str">
        <f>TeamDec[[#This Row],[Club]]</f>
        <v>Colchester Harriers</v>
      </c>
      <c r="AK292" s="52" t="str">
        <f>TeamDec[[#This Row],[Gender]]</f>
        <v>F</v>
      </c>
      <c r="AL2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2" s="53" t="str">
        <f>TeamDec[[#This Row],[FullName]]</f>
        <v>Alice Macnaught</v>
      </c>
      <c r="AP292" s="51" t="str">
        <f>TeamDec[[#This Row],[Club]]</f>
        <v>Colchester Harriers</v>
      </c>
      <c r="AQ292" s="52" t="str">
        <f>TeamDec[[#This Row],[Gender]]</f>
        <v>F</v>
      </c>
      <c r="AR292" s="51" t="str">
        <f>TeamDec[[#This Row],[AG]]</f>
        <v>U13</v>
      </c>
      <c r="AS292" s="35">
        <f t="shared" si="18"/>
        <v>0</v>
      </c>
      <c r="AT292" s="29">
        <f t="shared" si="19"/>
        <v>0</v>
      </c>
    </row>
    <row r="293" spans="1:46" x14ac:dyDescent="0.35">
      <c r="A293" s="5"/>
      <c r="B293" s="24" t="s">
        <v>195</v>
      </c>
      <c r="C293" s="24" t="s">
        <v>555</v>
      </c>
      <c r="D293" s="1" t="s">
        <v>868</v>
      </c>
      <c r="E293" s="1" t="s">
        <v>2</v>
      </c>
      <c r="F293" s="30" t="s">
        <v>17</v>
      </c>
      <c r="G293" s="7">
        <v>12</v>
      </c>
      <c r="H293" s="29" t="str">
        <f t="shared" si="17"/>
        <v>U17</v>
      </c>
      <c r="K293" s="53" t="str">
        <f>TeamDec[[#This Row],[FullName]]</f>
        <v>Alice Anthony</v>
      </c>
      <c r="L293" s="51" t="str">
        <f>TeamDec[[#This Row],[Club]]</f>
        <v>Colchester Harriers</v>
      </c>
      <c r="M293" s="52" t="str">
        <f>TeamDec[[#This Row],[Gender]]</f>
        <v>F</v>
      </c>
      <c r="N29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3" s="53" t="str">
        <f>TeamDec[[#This Row],[FullName]]</f>
        <v>Alice Anthony</v>
      </c>
      <c r="R293" s="51" t="str">
        <f>TeamDec[[#This Row],[Club]]</f>
        <v>Colchester Harriers</v>
      </c>
      <c r="S293" s="52" t="str">
        <f>TeamDec[[#This Row],[Gender]]</f>
        <v>F</v>
      </c>
      <c r="T29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3" s="53" t="str">
        <f>TeamDec[[#This Row],[FullName]]</f>
        <v>Alice Anthony</v>
      </c>
      <c r="X293" s="51" t="str">
        <f>TeamDec[[#This Row],[Club]]</f>
        <v>Colchester Harriers</v>
      </c>
      <c r="Y293" s="52" t="str">
        <f>TeamDec[[#This Row],[Gender]]</f>
        <v>F</v>
      </c>
      <c r="Z2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3" s="53" t="str">
        <f>TeamDec[[#This Row],[FullName]]</f>
        <v>Alice Anthony</v>
      </c>
      <c r="AD293" s="51" t="str">
        <f>TeamDec[[#This Row],[Club]]</f>
        <v>Colchester Harriers</v>
      </c>
      <c r="AE293" s="52" t="str">
        <f>TeamDec[[#This Row],[Gender]]</f>
        <v>F</v>
      </c>
      <c r="AF2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3" s="53" t="str">
        <f>TeamDec[[#This Row],[FullName]]</f>
        <v>Alice Anthony</v>
      </c>
      <c r="AJ293" s="51" t="str">
        <f>TeamDec[[#This Row],[Club]]</f>
        <v>Colchester Harriers</v>
      </c>
      <c r="AK293" s="52" t="str">
        <f>TeamDec[[#This Row],[Gender]]</f>
        <v>F</v>
      </c>
      <c r="AL2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3" s="53" t="str">
        <f>TeamDec[[#This Row],[FullName]]</f>
        <v>Alice Anthony</v>
      </c>
      <c r="AP293" s="51" t="str">
        <f>TeamDec[[#This Row],[Club]]</f>
        <v>Colchester Harriers</v>
      </c>
      <c r="AQ293" s="52" t="str">
        <f>TeamDec[[#This Row],[Gender]]</f>
        <v>F</v>
      </c>
      <c r="AR293" s="51" t="str">
        <f>TeamDec[[#This Row],[AG]]</f>
        <v>U17</v>
      </c>
      <c r="AS293" s="35">
        <f t="shared" si="18"/>
        <v>0</v>
      </c>
      <c r="AT293" s="29">
        <f t="shared" si="19"/>
        <v>0</v>
      </c>
    </row>
    <row r="294" spans="1:46" x14ac:dyDescent="0.35">
      <c r="A294" s="5"/>
      <c r="B294" s="24" t="s">
        <v>496</v>
      </c>
      <c r="C294" s="24" t="s">
        <v>497</v>
      </c>
      <c r="D294" s="1" t="s">
        <v>869</v>
      </c>
      <c r="E294" s="1" t="s">
        <v>2</v>
      </c>
      <c r="F294" s="30" t="s">
        <v>17</v>
      </c>
      <c r="G294" s="7">
        <v>8</v>
      </c>
      <c r="H294" s="29" t="str">
        <f t="shared" si="17"/>
        <v>U13</v>
      </c>
      <c r="K294" s="53" t="str">
        <f>TeamDec[[#This Row],[FullName]]</f>
        <v>Alyesse Grant</v>
      </c>
      <c r="L294" s="51" t="str">
        <f>TeamDec[[#This Row],[Club]]</f>
        <v>Colchester Harriers</v>
      </c>
      <c r="M294" s="52" t="str">
        <f>TeamDec[[#This Row],[Gender]]</f>
        <v>F</v>
      </c>
      <c r="N29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4" s="53" t="str">
        <f>TeamDec[[#This Row],[FullName]]</f>
        <v>Alyesse Grant</v>
      </c>
      <c r="R294" s="51" t="str">
        <f>TeamDec[[#This Row],[Club]]</f>
        <v>Colchester Harriers</v>
      </c>
      <c r="S294" s="52" t="str">
        <f>TeamDec[[#This Row],[Gender]]</f>
        <v>F</v>
      </c>
      <c r="T29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4" s="53" t="str">
        <f>TeamDec[[#This Row],[FullName]]</f>
        <v>Alyesse Grant</v>
      </c>
      <c r="X294" s="51" t="str">
        <f>TeamDec[[#This Row],[Club]]</f>
        <v>Colchester Harriers</v>
      </c>
      <c r="Y294" s="52" t="str">
        <f>TeamDec[[#This Row],[Gender]]</f>
        <v>F</v>
      </c>
      <c r="Z29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4" s="53" t="str">
        <f>TeamDec[[#This Row],[FullName]]</f>
        <v>Alyesse Grant</v>
      </c>
      <c r="AD294" s="51" t="str">
        <f>TeamDec[[#This Row],[Club]]</f>
        <v>Colchester Harriers</v>
      </c>
      <c r="AE294" s="52" t="str">
        <f>TeamDec[[#This Row],[Gender]]</f>
        <v>F</v>
      </c>
      <c r="AF29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4" s="53" t="str">
        <f>TeamDec[[#This Row],[FullName]]</f>
        <v>Alyesse Grant</v>
      </c>
      <c r="AJ294" s="51" t="str">
        <f>TeamDec[[#This Row],[Club]]</f>
        <v>Colchester Harriers</v>
      </c>
      <c r="AK294" s="52" t="str">
        <f>TeamDec[[#This Row],[Gender]]</f>
        <v>F</v>
      </c>
      <c r="AL2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4" s="53" t="str">
        <f>TeamDec[[#This Row],[FullName]]</f>
        <v>Alyesse Grant</v>
      </c>
      <c r="AP294" s="51" t="str">
        <f>TeamDec[[#This Row],[Club]]</f>
        <v>Colchester Harriers</v>
      </c>
      <c r="AQ294" s="52" t="str">
        <f>TeamDec[[#This Row],[Gender]]</f>
        <v>F</v>
      </c>
      <c r="AR294" s="51" t="str">
        <f>TeamDec[[#This Row],[AG]]</f>
        <v>U13</v>
      </c>
      <c r="AS294" s="35">
        <f t="shared" si="18"/>
        <v>0</v>
      </c>
      <c r="AT294" s="29">
        <f t="shared" si="19"/>
        <v>0</v>
      </c>
    </row>
    <row r="295" spans="1:46" x14ac:dyDescent="0.35">
      <c r="A295" s="5"/>
      <c r="B295" s="24" t="s">
        <v>432</v>
      </c>
      <c r="C295" s="24" t="s">
        <v>481</v>
      </c>
      <c r="D295" s="1" t="s">
        <v>870</v>
      </c>
      <c r="E295" s="1" t="s">
        <v>2</v>
      </c>
      <c r="F295" s="30" t="s">
        <v>17</v>
      </c>
      <c r="G295" s="7">
        <v>7</v>
      </c>
      <c r="H295" s="29" t="str">
        <f t="shared" si="17"/>
        <v>U13</v>
      </c>
      <c r="K295" s="53" t="str">
        <f>TeamDec[[#This Row],[FullName]]</f>
        <v>Amelia Sassoon</v>
      </c>
      <c r="L295" s="51" t="str">
        <f>TeamDec[[#This Row],[Club]]</f>
        <v>Colchester Harriers</v>
      </c>
      <c r="M295" s="52" t="str">
        <f>TeamDec[[#This Row],[Gender]]</f>
        <v>F</v>
      </c>
      <c r="N29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5" s="53" t="str">
        <f>TeamDec[[#This Row],[FullName]]</f>
        <v>Amelia Sassoon</v>
      </c>
      <c r="R295" s="51" t="str">
        <f>TeamDec[[#This Row],[Club]]</f>
        <v>Colchester Harriers</v>
      </c>
      <c r="S295" s="52" t="str">
        <f>TeamDec[[#This Row],[Gender]]</f>
        <v>F</v>
      </c>
      <c r="T29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5" s="53" t="str">
        <f>TeamDec[[#This Row],[FullName]]</f>
        <v>Amelia Sassoon</v>
      </c>
      <c r="X295" s="51" t="str">
        <f>TeamDec[[#This Row],[Club]]</f>
        <v>Colchester Harriers</v>
      </c>
      <c r="Y295" s="52" t="str">
        <f>TeamDec[[#This Row],[Gender]]</f>
        <v>F</v>
      </c>
      <c r="Z29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5" s="53" t="str">
        <f>TeamDec[[#This Row],[FullName]]</f>
        <v>Amelia Sassoon</v>
      </c>
      <c r="AD295" s="51" t="str">
        <f>TeamDec[[#This Row],[Club]]</f>
        <v>Colchester Harriers</v>
      </c>
      <c r="AE295" s="52" t="str">
        <f>TeamDec[[#This Row],[Gender]]</f>
        <v>F</v>
      </c>
      <c r="AF2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5" s="53" t="str">
        <f>TeamDec[[#This Row],[FullName]]</f>
        <v>Amelia Sassoon</v>
      </c>
      <c r="AJ295" s="51" t="str">
        <f>TeamDec[[#This Row],[Club]]</f>
        <v>Colchester Harriers</v>
      </c>
      <c r="AK295" s="52" t="str">
        <f>TeamDec[[#This Row],[Gender]]</f>
        <v>F</v>
      </c>
      <c r="AL2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5" s="53" t="str">
        <f>TeamDec[[#This Row],[FullName]]</f>
        <v>Amelia Sassoon</v>
      </c>
      <c r="AP295" s="51" t="str">
        <f>TeamDec[[#This Row],[Club]]</f>
        <v>Colchester Harriers</v>
      </c>
      <c r="AQ295" s="52" t="str">
        <f>TeamDec[[#This Row],[Gender]]</f>
        <v>F</v>
      </c>
      <c r="AR295" s="51" t="str">
        <f>TeamDec[[#This Row],[AG]]</f>
        <v>U13</v>
      </c>
      <c r="AS295" s="35">
        <f t="shared" si="18"/>
        <v>0</v>
      </c>
      <c r="AT295" s="29">
        <f t="shared" si="19"/>
        <v>0</v>
      </c>
    </row>
    <row r="296" spans="1:46" x14ac:dyDescent="0.35">
      <c r="A296" s="5"/>
      <c r="B296" s="24" t="s">
        <v>432</v>
      </c>
      <c r="C296" s="24" t="s">
        <v>850</v>
      </c>
      <c r="D296" s="1" t="s">
        <v>871</v>
      </c>
      <c r="E296" s="1" t="s">
        <v>2</v>
      </c>
      <c r="F296" s="30" t="s">
        <v>17</v>
      </c>
      <c r="G296" s="7">
        <v>4</v>
      </c>
      <c r="H296" s="29" t="str">
        <f t="shared" si="17"/>
        <v>U11</v>
      </c>
      <c r="K296" s="53" t="str">
        <f>TeamDec[[#This Row],[FullName]]</f>
        <v>Amelia Golis</v>
      </c>
      <c r="L296" s="51" t="str">
        <f>TeamDec[[#This Row],[Club]]</f>
        <v>Colchester Harriers</v>
      </c>
      <c r="M296" s="52" t="str">
        <f>TeamDec[[#This Row],[Gender]]</f>
        <v>F</v>
      </c>
      <c r="N29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6" s="53" t="str">
        <f>TeamDec[[#This Row],[FullName]]</f>
        <v>Amelia Golis</v>
      </c>
      <c r="R296" s="51" t="str">
        <f>TeamDec[[#This Row],[Club]]</f>
        <v>Colchester Harriers</v>
      </c>
      <c r="S296" s="52" t="str">
        <f>TeamDec[[#This Row],[Gender]]</f>
        <v>F</v>
      </c>
      <c r="T2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6" s="53" t="str">
        <f>TeamDec[[#This Row],[FullName]]</f>
        <v>Amelia Golis</v>
      </c>
      <c r="X296" s="51" t="str">
        <f>TeamDec[[#This Row],[Club]]</f>
        <v>Colchester Harriers</v>
      </c>
      <c r="Y296" s="52" t="str">
        <f>TeamDec[[#This Row],[Gender]]</f>
        <v>F</v>
      </c>
      <c r="Z296" s="35">
        <f>IF(TeamDec[[#This Row],[Gender]]="M",
    IFERROR(VLOOKUP(TeamDec[[#This Row],[FullName]], tblRace3B[[Name]:[Posn]], 2, FALSE), ""),
    IFERROR(VLOOKUP(TeamDec[[#This Row],[FullName]], tblRace3G[[Name]:[Posn]], 2, FALSE), ""))</f>
        <v>51</v>
      </c>
      <c r="AA296" s="29">
        <f>IF(TeamDec[[#This Row],[Gender]]="M",
    IFERROR(VLOOKUP(TeamDec[[#This Row],[FullName]], tblRace3B[[Name]:[Points]], 5, FALSE), ""),
    IFERROR(VLOOKUP(TeamDec[[#This Row],[FullName]], tblRace3G[[Name]:[Points]], 5, FALSE), ""))</f>
        <v>20</v>
      </c>
      <c r="AC296" s="53" t="str">
        <f>TeamDec[[#This Row],[FullName]]</f>
        <v>Amelia Golis</v>
      </c>
      <c r="AD296" s="51" t="str">
        <f>TeamDec[[#This Row],[Club]]</f>
        <v>Colchester Harriers</v>
      </c>
      <c r="AE296" s="52" t="str">
        <f>TeamDec[[#This Row],[Gender]]</f>
        <v>F</v>
      </c>
      <c r="AF296" s="35">
        <f>IF(TeamDec[[#This Row],[Gender]]="M",
    IFERROR(VLOOKUP(TeamDec[[#This Row],[FullName]], tblRace4B[[Name]:[Posn]], 2, FALSE), ""),
    IFERROR(VLOOKUP(TeamDec[[#This Row],[FullName]], tblRace4G[[Name]:[Posn]], 2, FALSE), ""))</f>
        <v>51</v>
      </c>
      <c r="AG296" s="29">
        <f>IF(TeamDec[[#This Row],[Gender]]="M",
    IFERROR(VLOOKUP(TeamDec[[#This Row],[FullName]], tblRace4B[[Name]:[Points]], 5, FALSE), ""),
    IFERROR(VLOOKUP(TeamDec[[#This Row],[FullName]], tblRace4G[[Name]:[Points]], 5, FALSE), ""))</f>
        <v>20</v>
      </c>
      <c r="AI296" s="53" t="str">
        <f>TeamDec[[#This Row],[FullName]]</f>
        <v>Amelia Golis</v>
      </c>
      <c r="AJ296" s="51" t="str">
        <f>TeamDec[[#This Row],[Club]]</f>
        <v>Colchester Harriers</v>
      </c>
      <c r="AK296" s="52" t="str">
        <f>TeamDec[[#This Row],[Gender]]</f>
        <v>F</v>
      </c>
      <c r="AL2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6" s="53" t="str">
        <f>TeamDec[[#This Row],[FullName]]</f>
        <v>Amelia Golis</v>
      </c>
      <c r="AP296" s="51" t="str">
        <f>TeamDec[[#This Row],[Club]]</f>
        <v>Colchester Harriers</v>
      </c>
      <c r="AQ296" s="52" t="str">
        <f>TeamDec[[#This Row],[Gender]]</f>
        <v>F</v>
      </c>
      <c r="AR296" s="51" t="str">
        <f>TeamDec[[#This Row],[AG]]</f>
        <v>U11</v>
      </c>
      <c r="AS296" s="35">
        <f t="shared" si="18"/>
        <v>2</v>
      </c>
      <c r="AT296" s="29">
        <f t="shared" si="19"/>
        <v>40</v>
      </c>
    </row>
    <row r="297" spans="1:46" x14ac:dyDescent="0.35">
      <c r="A297" s="5"/>
      <c r="B297" s="24" t="s">
        <v>556</v>
      </c>
      <c r="C297" s="24" t="s">
        <v>557</v>
      </c>
      <c r="D297" s="1" t="s">
        <v>872</v>
      </c>
      <c r="E297" s="1" t="s">
        <v>2</v>
      </c>
      <c r="F297" s="30" t="s">
        <v>17</v>
      </c>
      <c r="G297" s="7">
        <v>12</v>
      </c>
      <c r="H297" s="29" t="str">
        <f t="shared" si="17"/>
        <v>U17</v>
      </c>
      <c r="K297" s="53" t="str">
        <f>TeamDec[[#This Row],[FullName]]</f>
        <v>Beatrice Sivyer</v>
      </c>
      <c r="L297" s="51" t="str">
        <f>TeamDec[[#This Row],[Club]]</f>
        <v>Colchester Harriers</v>
      </c>
      <c r="M297" s="52" t="str">
        <f>TeamDec[[#This Row],[Gender]]</f>
        <v>F</v>
      </c>
      <c r="N29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7" s="53" t="str">
        <f>TeamDec[[#This Row],[FullName]]</f>
        <v>Beatrice Sivyer</v>
      </c>
      <c r="R297" s="51" t="str">
        <f>TeamDec[[#This Row],[Club]]</f>
        <v>Colchester Harriers</v>
      </c>
      <c r="S297" s="52" t="str">
        <f>TeamDec[[#This Row],[Gender]]</f>
        <v>F</v>
      </c>
      <c r="T29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7" s="53" t="str">
        <f>TeamDec[[#This Row],[FullName]]</f>
        <v>Beatrice Sivyer</v>
      </c>
      <c r="X297" s="51" t="str">
        <f>TeamDec[[#This Row],[Club]]</f>
        <v>Colchester Harriers</v>
      </c>
      <c r="Y297" s="52" t="str">
        <f>TeamDec[[#This Row],[Gender]]</f>
        <v>F</v>
      </c>
      <c r="Z297" s="35">
        <f>IF(TeamDec[[#This Row],[Gender]]="M",
    IFERROR(VLOOKUP(TeamDec[[#This Row],[FullName]], tblRace3B[[Name]:[Posn]], 2, FALSE), ""),
    IFERROR(VLOOKUP(TeamDec[[#This Row],[FullName]], tblRace3G[[Name]:[Posn]], 2, FALSE), ""))</f>
        <v>8</v>
      </c>
      <c r="AA297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297" s="53" t="str">
        <f>TeamDec[[#This Row],[FullName]]</f>
        <v>Beatrice Sivyer</v>
      </c>
      <c r="AD297" s="51" t="str">
        <f>TeamDec[[#This Row],[Club]]</f>
        <v>Colchester Harriers</v>
      </c>
      <c r="AE297" s="52" t="str">
        <f>TeamDec[[#This Row],[Gender]]</f>
        <v>F</v>
      </c>
      <c r="AF29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7" s="53" t="str">
        <f>TeamDec[[#This Row],[FullName]]</f>
        <v>Beatrice Sivyer</v>
      </c>
      <c r="AJ297" s="51" t="str">
        <f>TeamDec[[#This Row],[Club]]</f>
        <v>Colchester Harriers</v>
      </c>
      <c r="AK297" s="52" t="str">
        <f>TeamDec[[#This Row],[Gender]]</f>
        <v>F</v>
      </c>
      <c r="AL2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7" s="53" t="str">
        <f>TeamDec[[#This Row],[FullName]]</f>
        <v>Beatrice Sivyer</v>
      </c>
      <c r="AP297" s="51" t="str">
        <f>TeamDec[[#This Row],[Club]]</f>
        <v>Colchester Harriers</v>
      </c>
      <c r="AQ297" s="52" t="str">
        <f>TeamDec[[#This Row],[Gender]]</f>
        <v>F</v>
      </c>
      <c r="AR297" s="51" t="str">
        <f>TeamDec[[#This Row],[AG]]</f>
        <v>U17</v>
      </c>
      <c r="AS297" s="35">
        <f t="shared" si="18"/>
        <v>1</v>
      </c>
      <c r="AT297" s="29">
        <f t="shared" si="19"/>
        <v>2</v>
      </c>
    </row>
    <row r="298" spans="1:46" x14ac:dyDescent="0.35">
      <c r="A298" s="5"/>
      <c r="B298" s="24" t="s">
        <v>436</v>
      </c>
      <c r="C298" s="6" t="s">
        <v>466</v>
      </c>
      <c r="D298" s="1" t="s">
        <v>707</v>
      </c>
      <c r="E298" s="1" t="s">
        <v>2</v>
      </c>
      <c r="F298" s="30" t="s">
        <v>17</v>
      </c>
      <c r="G298" s="7">
        <v>5</v>
      </c>
      <c r="H298" s="29" t="str">
        <f t="shared" si="17"/>
        <v>U11</v>
      </c>
      <c r="K298" s="53" t="str">
        <f>TeamDec[[#This Row],[FullName]]</f>
        <v>Bethany Reynolds</v>
      </c>
      <c r="L298" s="51" t="str">
        <f>TeamDec[[#This Row],[Club]]</f>
        <v>Colchester Harriers</v>
      </c>
      <c r="M298" s="52" t="str">
        <f>TeamDec[[#This Row],[Gender]]</f>
        <v>F</v>
      </c>
      <c r="N298" s="35">
        <f>IF(TeamDec[[#This Row],[Gender]]="M",
    IFERROR(VLOOKUP(TeamDec[[#This Row],[FullName]], tblRace1B[[Name]:[Posn]], 2, FALSE), ""),
    IFERROR(VLOOKUP(TeamDec[[#This Row],[FullName]], tblRace1G[[Name]:[Posn]], 2, FALSE), ""))</f>
        <v>38</v>
      </c>
      <c r="O298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298" s="53" t="str">
        <f>TeamDec[[#This Row],[FullName]]</f>
        <v>Bethany Reynolds</v>
      </c>
      <c r="R298" s="51" t="str">
        <f>TeamDec[[#This Row],[Club]]</f>
        <v>Colchester Harriers</v>
      </c>
      <c r="S298" s="52" t="str">
        <f>TeamDec[[#This Row],[Gender]]</f>
        <v>F</v>
      </c>
      <c r="T2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8" s="53" t="str">
        <f>TeamDec[[#This Row],[FullName]]</f>
        <v>Bethany Reynolds</v>
      </c>
      <c r="X298" s="51" t="str">
        <f>TeamDec[[#This Row],[Club]]</f>
        <v>Colchester Harriers</v>
      </c>
      <c r="Y298" s="52" t="str">
        <f>TeamDec[[#This Row],[Gender]]</f>
        <v>F</v>
      </c>
      <c r="Z298" s="35">
        <f>IF(TeamDec[[#This Row],[Gender]]="M",
    IFERROR(VLOOKUP(TeamDec[[#This Row],[FullName]], tblRace3B[[Name]:[Posn]], 2, FALSE), ""),
    IFERROR(VLOOKUP(TeamDec[[#This Row],[FullName]], tblRace3G[[Name]:[Posn]], 2, FALSE), ""))</f>
        <v>32</v>
      </c>
      <c r="AA298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298" s="53" t="str">
        <f>TeamDec[[#This Row],[FullName]]</f>
        <v>Bethany Reynolds</v>
      </c>
      <c r="AD298" s="51" t="str">
        <f>TeamDec[[#This Row],[Club]]</f>
        <v>Colchester Harriers</v>
      </c>
      <c r="AE298" s="52" t="str">
        <f>TeamDec[[#This Row],[Gender]]</f>
        <v>F</v>
      </c>
      <c r="AF2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8" s="53" t="str">
        <f>TeamDec[[#This Row],[FullName]]</f>
        <v>Bethany Reynolds</v>
      </c>
      <c r="AJ298" s="51" t="str">
        <f>TeamDec[[#This Row],[Club]]</f>
        <v>Colchester Harriers</v>
      </c>
      <c r="AK298" s="52" t="str">
        <f>TeamDec[[#This Row],[Gender]]</f>
        <v>F</v>
      </c>
      <c r="AL2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8" s="53" t="str">
        <f>TeamDec[[#This Row],[FullName]]</f>
        <v>Bethany Reynolds</v>
      </c>
      <c r="AP298" s="51" t="str">
        <f>TeamDec[[#This Row],[Club]]</f>
        <v>Colchester Harriers</v>
      </c>
      <c r="AQ298" s="52" t="str">
        <f>TeamDec[[#This Row],[Gender]]</f>
        <v>F</v>
      </c>
      <c r="AR298" s="51" t="str">
        <f>TeamDec[[#This Row],[AG]]</f>
        <v>U11</v>
      </c>
      <c r="AS298" s="35">
        <f t="shared" si="18"/>
        <v>2</v>
      </c>
      <c r="AT298" s="29">
        <f t="shared" si="19"/>
        <v>18</v>
      </c>
    </row>
    <row r="299" spans="1:46" x14ac:dyDescent="0.35">
      <c r="A299" s="5"/>
      <c r="B299" s="27" t="s">
        <v>851</v>
      </c>
      <c r="C299" s="102" t="s">
        <v>379</v>
      </c>
      <c r="D299" s="1" t="s">
        <v>873</v>
      </c>
      <c r="E299" s="1" t="s">
        <v>2</v>
      </c>
      <c r="F299" s="30" t="s">
        <v>17</v>
      </c>
      <c r="G299" s="7">
        <v>6</v>
      </c>
      <c r="H299" s="29" t="str">
        <f t="shared" si="17"/>
        <v>U11</v>
      </c>
      <c r="K299" s="53" t="str">
        <f>TeamDec[[#This Row],[FullName]]</f>
        <v>Brooke Cooper</v>
      </c>
      <c r="L299" s="51" t="str">
        <f>TeamDec[[#This Row],[Club]]</f>
        <v>Colchester Harriers</v>
      </c>
      <c r="M299" s="52" t="str">
        <f>TeamDec[[#This Row],[Gender]]</f>
        <v>F</v>
      </c>
      <c r="N29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9" s="53" t="str">
        <f>TeamDec[[#This Row],[FullName]]</f>
        <v>Brooke Cooper</v>
      </c>
      <c r="R299" s="51" t="str">
        <f>TeamDec[[#This Row],[Club]]</f>
        <v>Colchester Harriers</v>
      </c>
      <c r="S299" s="52" t="str">
        <f>TeamDec[[#This Row],[Gender]]</f>
        <v>F</v>
      </c>
      <c r="T29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9" s="53" t="str">
        <f>TeamDec[[#This Row],[FullName]]</f>
        <v>Brooke Cooper</v>
      </c>
      <c r="X299" s="51" t="str">
        <f>TeamDec[[#This Row],[Club]]</f>
        <v>Colchester Harriers</v>
      </c>
      <c r="Y299" s="52" t="str">
        <f>TeamDec[[#This Row],[Gender]]</f>
        <v>F</v>
      </c>
      <c r="Z299" s="35">
        <f>IF(TeamDec[[#This Row],[Gender]]="M",
    IFERROR(VLOOKUP(TeamDec[[#This Row],[FullName]], tblRace3B[[Name]:[Posn]], 2, FALSE), ""),
    IFERROR(VLOOKUP(TeamDec[[#This Row],[FullName]], tblRace3G[[Name]:[Posn]], 2, FALSE), ""))</f>
        <v>52</v>
      </c>
      <c r="AA299" s="29">
        <f>IF(TeamDec[[#This Row],[Gender]]="M",
    IFERROR(VLOOKUP(TeamDec[[#This Row],[FullName]], tblRace3B[[Name]:[Points]], 5, FALSE), ""),
    IFERROR(VLOOKUP(TeamDec[[#This Row],[FullName]], tblRace3G[[Name]:[Points]], 5, FALSE), ""))</f>
        <v>21</v>
      </c>
      <c r="AC299" s="53" t="str">
        <f>TeamDec[[#This Row],[FullName]]</f>
        <v>Brooke Cooper</v>
      </c>
      <c r="AD299" s="51" t="str">
        <f>TeamDec[[#This Row],[Club]]</f>
        <v>Colchester Harriers</v>
      </c>
      <c r="AE299" s="52" t="str">
        <f>TeamDec[[#This Row],[Gender]]</f>
        <v>F</v>
      </c>
      <c r="AF2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9" s="53" t="str">
        <f>TeamDec[[#This Row],[FullName]]</f>
        <v>Brooke Cooper</v>
      </c>
      <c r="AJ299" s="51" t="str">
        <f>TeamDec[[#This Row],[Club]]</f>
        <v>Colchester Harriers</v>
      </c>
      <c r="AK299" s="52" t="str">
        <f>TeamDec[[#This Row],[Gender]]</f>
        <v>F</v>
      </c>
      <c r="AL2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9" s="53" t="str">
        <f>TeamDec[[#This Row],[FullName]]</f>
        <v>Brooke Cooper</v>
      </c>
      <c r="AP299" s="51" t="str">
        <f>TeamDec[[#This Row],[Club]]</f>
        <v>Colchester Harriers</v>
      </c>
      <c r="AQ299" s="52" t="str">
        <f>TeamDec[[#This Row],[Gender]]</f>
        <v>F</v>
      </c>
      <c r="AR299" s="51" t="str">
        <f>TeamDec[[#This Row],[AG]]</f>
        <v>U11</v>
      </c>
      <c r="AS299" s="35">
        <f t="shared" si="18"/>
        <v>1</v>
      </c>
      <c r="AT299" s="29">
        <f t="shared" si="19"/>
        <v>21</v>
      </c>
    </row>
    <row r="300" spans="1:46" x14ac:dyDescent="0.35">
      <c r="A300" s="5"/>
      <c r="B300" s="24" t="s">
        <v>852</v>
      </c>
      <c r="C300" s="6" t="s">
        <v>379</v>
      </c>
      <c r="D300" s="1" t="s">
        <v>874</v>
      </c>
      <c r="E300" s="1" t="s">
        <v>2</v>
      </c>
      <c r="F300" s="30" t="s">
        <v>17</v>
      </c>
      <c r="G300" s="7">
        <v>9</v>
      </c>
      <c r="H300" s="29" t="str">
        <f t="shared" si="17"/>
        <v>U15</v>
      </c>
      <c r="K300" s="53" t="str">
        <f>TeamDec[[#This Row],[FullName]]</f>
        <v>Charlize Cooper</v>
      </c>
      <c r="L300" s="51" t="str">
        <f>TeamDec[[#This Row],[Club]]</f>
        <v>Colchester Harriers</v>
      </c>
      <c r="M300" s="52" t="str">
        <f>TeamDec[[#This Row],[Gender]]</f>
        <v>F</v>
      </c>
      <c r="N30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0" s="53" t="str">
        <f>TeamDec[[#This Row],[FullName]]</f>
        <v>Charlize Cooper</v>
      </c>
      <c r="R300" s="51" t="str">
        <f>TeamDec[[#This Row],[Club]]</f>
        <v>Colchester Harriers</v>
      </c>
      <c r="S300" s="52" t="str">
        <f>TeamDec[[#This Row],[Gender]]</f>
        <v>F</v>
      </c>
      <c r="T30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0" s="53" t="str">
        <f>TeamDec[[#This Row],[FullName]]</f>
        <v>Charlize Cooper</v>
      </c>
      <c r="X300" s="51" t="str">
        <f>TeamDec[[#This Row],[Club]]</f>
        <v>Colchester Harriers</v>
      </c>
      <c r="Y300" s="52" t="str">
        <f>TeamDec[[#This Row],[Gender]]</f>
        <v>F</v>
      </c>
      <c r="Z300" s="35">
        <f>IF(TeamDec[[#This Row],[Gender]]="M",
    IFERROR(VLOOKUP(TeamDec[[#This Row],[FullName]], tblRace3B[[Name]:[Posn]], 2, FALSE), ""),
    IFERROR(VLOOKUP(TeamDec[[#This Row],[FullName]], tblRace3G[[Name]:[Posn]], 2, FALSE), ""))</f>
        <v>54</v>
      </c>
      <c r="AA300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300" s="53" t="str">
        <f>TeamDec[[#This Row],[FullName]]</f>
        <v>Charlize Cooper</v>
      </c>
      <c r="AD300" s="51" t="str">
        <f>TeamDec[[#This Row],[Club]]</f>
        <v>Colchester Harriers</v>
      </c>
      <c r="AE300" s="52" t="str">
        <f>TeamDec[[#This Row],[Gender]]</f>
        <v>F</v>
      </c>
      <c r="AF30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0" s="53" t="str">
        <f>TeamDec[[#This Row],[FullName]]</f>
        <v>Charlize Cooper</v>
      </c>
      <c r="AJ300" s="51" t="str">
        <f>TeamDec[[#This Row],[Club]]</f>
        <v>Colchester Harriers</v>
      </c>
      <c r="AK300" s="52" t="str">
        <f>TeamDec[[#This Row],[Gender]]</f>
        <v>F</v>
      </c>
      <c r="AL3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0" s="53" t="str">
        <f>TeamDec[[#This Row],[FullName]]</f>
        <v>Charlize Cooper</v>
      </c>
      <c r="AP300" s="51" t="str">
        <f>TeamDec[[#This Row],[Club]]</f>
        <v>Colchester Harriers</v>
      </c>
      <c r="AQ300" s="52" t="str">
        <f>TeamDec[[#This Row],[Gender]]</f>
        <v>F</v>
      </c>
      <c r="AR300" s="51" t="str">
        <f>TeamDec[[#This Row],[AG]]</f>
        <v>U15</v>
      </c>
      <c r="AS300" s="35">
        <f t="shared" si="18"/>
        <v>1</v>
      </c>
      <c r="AT300" s="29">
        <f t="shared" si="19"/>
        <v>14</v>
      </c>
    </row>
    <row r="301" spans="1:46" x14ac:dyDescent="0.35">
      <c r="A301" s="5"/>
      <c r="B301" s="24" t="s">
        <v>510</v>
      </c>
      <c r="C301" s="6" t="s">
        <v>511</v>
      </c>
      <c r="D301" s="1" t="s">
        <v>875</v>
      </c>
      <c r="E301" s="1" t="s">
        <v>2</v>
      </c>
      <c r="F301" s="30" t="s">
        <v>17</v>
      </c>
      <c r="G301" s="7">
        <v>9</v>
      </c>
      <c r="H301" s="29" t="str">
        <f t="shared" si="17"/>
        <v>U15</v>
      </c>
      <c r="K301" s="53" t="str">
        <f>TeamDec[[#This Row],[FullName]]</f>
        <v>Chinonso Ibe</v>
      </c>
      <c r="L301" s="51" t="str">
        <f>TeamDec[[#This Row],[Club]]</f>
        <v>Colchester Harriers</v>
      </c>
      <c r="M301" s="52" t="str">
        <f>TeamDec[[#This Row],[Gender]]</f>
        <v>F</v>
      </c>
      <c r="N30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1" s="53" t="str">
        <f>TeamDec[[#This Row],[FullName]]</f>
        <v>Chinonso Ibe</v>
      </c>
      <c r="R301" s="51" t="str">
        <f>TeamDec[[#This Row],[Club]]</f>
        <v>Colchester Harriers</v>
      </c>
      <c r="S301" s="52" t="str">
        <f>TeamDec[[#This Row],[Gender]]</f>
        <v>F</v>
      </c>
      <c r="T3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1" s="53" t="str">
        <f>TeamDec[[#This Row],[FullName]]</f>
        <v>Chinonso Ibe</v>
      </c>
      <c r="X301" s="51" t="str">
        <f>TeamDec[[#This Row],[Club]]</f>
        <v>Colchester Harriers</v>
      </c>
      <c r="Y301" s="52" t="str">
        <f>TeamDec[[#This Row],[Gender]]</f>
        <v>F</v>
      </c>
      <c r="Z30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1" s="53" t="str">
        <f>TeamDec[[#This Row],[FullName]]</f>
        <v>Chinonso Ibe</v>
      </c>
      <c r="AD301" s="51" t="str">
        <f>TeamDec[[#This Row],[Club]]</f>
        <v>Colchester Harriers</v>
      </c>
      <c r="AE301" s="52" t="str">
        <f>TeamDec[[#This Row],[Gender]]</f>
        <v>F</v>
      </c>
      <c r="AF3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1" s="53" t="str">
        <f>TeamDec[[#This Row],[FullName]]</f>
        <v>Chinonso Ibe</v>
      </c>
      <c r="AJ301" s="51" t="str">
        <f>TeamDec[[#This Row],[Club]]</f>
        <v>Colchester Harriers</v>
      </c>
      <c r="AK301" s="52" t="str">
        <f>TeamDec[[#This Row],[Gender]]</f>
        <v>F</v>
      </c>
      <c r="AL3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1" s="53" t="str">
        <f>TeamDec[[#This Row],[FullName]]</f>
        <v>Chinonso Ibe</v>
      </c>
      <c r="AP301" s="51" t="str">
        <f>TeamDec[[#This Row],[Club]]</f>
        <v>Colchester Harriers</v>
      </c>
      <c r="AQ301" s="52" t="str">
        <f>TeamDec[[#This Row],[Gender]]</f>
        <v>F</v>
      </c>
      <c r="AR301" s="51" t="str">
        <f>TeamDec[[#This Row],[AG]]</f>
        <v>U15</v>
      </c>
      <c r="AS301" s="35">
        <f t="shared" si="18"/>
        <v>0</v>
      </c>
      <c r="AT301" s="29">
        <f t="shared" si="19"/>
        <v>0</v>
      </c>
    </row>
    <row r="302" spans="1:46" x14ac:dyDescent="0.35">
      <c r="A302" s="5"/>
      <c r="B302" s="24" t="s">
        <v>688</v>
      </c>
      <c r="C302" s="6" t="s">
        <v>156</v>
      </c>
      <c r="D302" s="1" t="s">
        <v>687</v>
      </c>
      <c r="E302" s="1" t="s">
        <v>2</v>
      </c>
      <c r="F302" s="30" t="s">
        <v>17</v>
      </c>
      <c r="G302" s="7">
        <v>4</v>
      </c>
      <c r="H302" s="29" t="str">
        <f t="shared" si="17"/>
        <v>U11</v>
      </c>
      <c r="K302" s="53" t="str">
        <f>TeamDec[[#This Row],[FullName]]</f>
        <v>Darcey Smith</v>
      </c>
      <c r="L302" s="51" t="str">
        <f>TeamDec[[#This Row],[Club]]</f>
        <v>Colchester Harriers</v>
      </c>
      <c r="M302" s="52" t="str">
        <f>TeamDec[[#This Row],[Gender]]</f>
        <v>F</v>
      </c>
      <c r="N302" s="35">
        <f>IF(TeamDec[[#This Row],[Gender]]="M",
    IFERROR(VLOOKUP(TeamDec[[#This Row],[FullName]], tblRace1B[[Name]:[Posn]], 2, FALSE), ""),
    IFERROR(VLOOKUP(TeamDec[[#This Row],[FullName]], tblRace1G[[Name]:[Posn]], 2, FALSE), ""))</f>
        <v>29</v>
      </c>
      <c r="O302" s="29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302" s="53" t="str">
        <f>TeamDec[[#This Row],[FullName]]</f>
        <v>Darcey Smith</v>
      </c>
      <c r="R302" s="51" t="str">
        <f>TeamDec[[#This Row],[Club]]</f>
        <v>Colchester Harriers</v>
      </c>
      <c r="S302" s="52" t="str">
        <f>TeamDec[[#This Row],[Gender]]</f>
        <v>F</v>
      </c>
      <c r="T302" s="35">
        <f>IF(TeamDec[[#This Row],[Gender]]="M",
    IFERROR(VLOOKUP(TeamDec[[#This Row],[FullName]], tblRace2B[[Name]:[Posn]], 2, FALSE), ""),
    IFERROR(VLOOKUP(TeamDec[[#This Row],[FullName]], tblRace2G[[Name]:[Posn]], 2, FALSE), ""))</f>
        <v>35</v>
      </c>
      <c r="U302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302" s="53" t="str">
        <f>TeamDec[[#This Row],[FullName]]</f>
        <v>Darcey Smith</v>
      </c>
      <c r="X302" s="51" t="str">
        <f>TeamDec[[#This Row],[Club]]</f>
        <v>Colchester Harriers</v>
      </c>
      <c r="Y302" s="52" t="str">
        <f>TeamDec[[#This Row],[Gender]]</f>
        <v>F</v>
      </c>
      <c r="Z302" s="35">
        <f>IF(TeamDec[[#This Row],[Gender]]="M",
    IFERROR(VLOOKUP(TeamDec[[#This Row],[FullName]], tblRace3B[[Name]:[Posn]], 2, FALSE), ""),
    IFERROR(VLOOKUP(TeamDec[[#This Row],[FullName]], tblRace3G[[Name]:[Posn]], 2, FALSE), ""))</f>
        <v>24</v>
      </c>
      <c r="AA302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302" s="53" t="str">
        <f>TeamDec[[#This Row],[FullName]]</f>
        <v>Darcey Smith</v>
      </c>
      <c r="AD302" s="51" t="str">
        <f>TeamDec[[#This Row],[Club]]</f>
        <v>Colchester Harriers</v>
      </c>
      <c r="AE302" s="52" t="str">
        <f>TeamDec[[#This Row],[Gender]]</f>
        <v>F</v>
      </c>
      <c r="AF302" s="35">
        <f>IF(TeamDec[[#This Row],[Gender]]="M",
    IFERROR(VLOOKUP(TeamDec[[#This Row],[FullName]], tblRace4B[[Name]:[Posn]], 2, FALSE), ""),
    IFERROR(VLOOKUP(TeamDec[[#This Row],[FullName]], tblRace4G[[Name]:[Posn]], 2, FALSE), ""))</f>
        <v>35</v>
      </c>
      <c r="AG302" s="29">
        <f>IF(TeamDec[[#This Row],[Gender]]="M",
    IFERROR(VLOOKUP(TeamDec[[#This Row],[FullName]], tblRace4B[[Name]:[Points]], 5, FALSE), ""),
    IFERROR(VLOOKUP(TeamDec[[#This Row],[FullName]], tblRace4G[[Name]:[Points]], 5, FALSE), ""))</f>
        <v>8</v>
      </c>
      <c r="AI302" s="53" t="str">
        <f>TeamDec[[#This Row],[FullName]]</f>
        <v>Darcey Smith</v>
      </c>
      <c r="AJ302" s="51" t="str">
        <f>TeamDec[[#This Row],[Club]]</f>
        <v>Colchester Harriers</v>
      </c>
      <c r="AK302" s="52" t="str">
        <f>TeamDec[[#This Row],[Gender]]</f>
        <v>F</v>
      </c>
      <c r="AL3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2" s="53" t="str">
        <f>TeamDec[[#This Row],[FullName]]</f>
        <v>Darcey Smith</v>
      </c>
      <c r="AP302" s="51" t="str">
        <f>TeamDec[[#This Row],[Club]]</f>
        <v>Colchester Harriers</v>
      </c>
      <c r="AQ302" s="52" t="str">
        <f>TeamDec[[#This Row],[Gender]]</f>
        <v>F</v>
      </c>
      <c r="AR302" s="51" t="str">
        <f>TeamDec[[#This Row],[AG]]</f>
        <v>U11</v>
      </c>
      <c r="AS302" s="35">
        <f t="shared" si="18"/>
        <v>4</v>
      </c>
      <c r="AT302" s="29">
        <f t="shared" si="19"/>
        <v>25</v>
      </c>
    </row>
    <row r="303" spans="1:46" x14ac:dyDescent="0.35">
      <c r="A303" s="5"/>
      <c r="B303" s="24" t="s">
        <v>853</v>
      </c>
      <c r="C303" s="6" t="s">
        <v>210</v>
      </c>
      <c r="D303" s="1" t="s">
        <v>876</v>
      </c>
      <c r="E303" s="1" t="s">
        <v>2</v>
      </c>
      <c r="F303" s="30" t="s">
        <v>17</v>
      </c>
      <c r="G303" s="7">
        <v>4</v>
      </c>
      <c r="H303" s="29" t="str">
        <f t="shared" si="17"/>
        <v>U11</v>
      </c>
      <c r="K303" s="53" t="str">
        <f>TeamDec[[#This Row],[FullName]]</f>
        <v>Delilah Davies</v>
      </c>
      <c r="L303" s="51" t="str">
        <f>TeamDec[[#This Row],[Club]]</f>
        <v>Colchester Harriers</v>
      </c>
      <c r="M303" s="52" t="str">
        <f>TeamDec[[#This Row],[Gender]]</f>
        <v>F</v>
      </c>
      <c r="N30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3" s="53" t="str">
        <f>TeamDec[[#This Row],[FullName]]</f>
        <v>Delilah Davies</v>
      </c>
      <c r="R303" s="51" t="str">
        <f>TeamDec[[#This Row],[Club]]</f>
        <v>Colchester Harriers</v>
      </c>
      <c r="S303" s="52" t="str">
        <f>TeamDec[[#This Row],[Gender]]</f>
        <v>F</v>
      </c>
      <c r="T3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3" s="53" t="str">
        <f>TeamDec[[#This Row],[FullName]]</f>
        <v>Delilah Davies</v>
      </c>
      <c r="X303" s="51" t="str">
        <f>TeamDec[[#This Row],[Club]]</f>
        <v>Colchester Harriers</v>
      </c>
      <c r="Y303" s="52" t="str">
        <f>TeamDec[[#This Row],[Gender]]</f>
        <v>F</v>
      </c>
      <c r="Z303" s="35">
        <f>IF(TeamDec[[#This Row],[Gender]]="M",
    IFERROR(VLOOKUP(TeamDec[[#This Row],[FullName]], tblRace3B[[Name]:[Posn]], 2, FALSE), ""),
    IFERROR(VLOOKUP(TeamDec[[#This Row],[FullName]], tblRace3G[[Name]:[Posn]], 2, FALSE), ""))</f>
        <v>40</v>
      </c>
      <c r="AA303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303" s="53" t="str">
        <f>TeamDec[[#This Row],[FullName]]</f>
        <v>Delilah Davies</v>
      </c>
      <c r="AD303" s="51" t="str">
        <f>TeamDec[[#This Row],[Club]]</f>
        <v>Colchester Harriers</v>
      </c>
      <c r="AE303" s="52" t="str">
        <f>TeamDec[[#This Row],[Gender]]</f>
        <v>F</v>
      </c>
      <c r="AF303" s="35">
        <f>IF(TeamDec[[#This Row],[Gender]]="M",
    IFERROR(VLOOKUP(TeamDec[[#This Row],[FullName]], tblRace4B[[Name]:[Posn]], 2, FALSE), ""),
    IFERROR(VLOOKUP(TeamDec[[#This Row],[FullName]], tblRace4G[[Name]:[Posn]], 2, FALSE), ""))</f>
        <v>48</v>
      </c>
      <c r="AG303" s="29">
        <f>IF(TeamDec[[#This Row],[Gender]]="M",
    IFERROR(VLOOKUP(TeamDec[[#This Row],[FullName]], tblRace4B[[Name]:[Points]], 5, FALSE), ""),
    IFERROR(VLOOKUP(TeamDec[[#This Row],[FullName]], tblRace4G[[Name]:[Points]], 5, FALSE), ""))</f>
        <v>17</v>
      </c>
      <c r="AI303" s="53" t="str">
        <f>TeamDec[[#This Row],[FullName]]</f>
        <v>Delilah Davies</v>
      </c>
      <c r="AJ303" s="51" t="str">
        <f>TeamDec[[#This Row],[Club]]</f>
        <v>Colchester Harriers</v>
      </c>
      <c r="AK303" s="52" t="str">
        <f>TeamDec[[#This Row],[Gender]]</f>
        <v>F</v>
      </c>
      <c r="AL3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3" s="53" t="str">
        <f>TeamDec[[#This Row],[FullName]]</f>
        <v>Delilah Davies</v>
      </c>
      <c r="AP303" s="51" t="str">
        <f>TeamDec[[#This Row],[Club]]</f>
        <v>Colchester Harriers</v>
      </c>
      <c r="AQ303" s="52" t="str">
        <f>TeamDec[[#This Row],[Gender]]</f>
        <v>F</v>
      </c>
      <c r="AR303" s="51" t="str">
        <f>TeamDec[[#This Row],[AG]]</f>
        <v>U11</v>
      </c>
      <c r="AS303" s="35">
        <f t="shared" si="18"/>
        <v>2</v>
      </c>
      <c r="AT303" s="29">
        <f t="shared" si="19"/>
        <v>30</v>
      </c>
    </row>
    <row r="304" spans="1:46" x14ac:dyDescent="0.35">
      <c r="A304" s="5"/>
      <c r="B304" s="24" t="s">
        <v>533</v>
      </c>
      <c r="C304" s="6" t="s">
        <v>534</v>
      </c>
      <c r="D304" s="1" t="s">
        <v>877</v>
      </c>
      <c r="E304" s="1" t="s">
        <v>2</v>
      </c>
      <c r="F304" s="30" t="s">
        <v>17</v>
      </c>
      <c r="G304" s="7">
        <v>10</v>
      </c>
      <c r="H304" s="29" t="str">
        <f t="shared" si="17"/>
        <v>U15</v>
      </c>
      <c r="K304" s="53" t="str">
        <f>TeamDec[[#This Row],[FullName]]</f>
        <v>EhinomeOluwatosin Arewa</v>
      </c>
      <c r="L304" s="51" t="str">
        <f>TeamDec[[#This Row],[Club]]</f>
        <v>Colchester Harriers</v>
      </c>
      <c r="M304" s="52" t="str">
        <f>TeamDec[[#This Row],[Gender]]</f>
        <v>F</v>
      </c>
      <c r="N30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4" s="53" t="str">
        <f>TeamDec[[#This Row],[FullName]]</f>
        <v>EhinomeOluwatosin Arewa</v>
      </c>
      <c r="R304" s="51" t="str">
        <f>TeamDec[[#This Row],[Club]]</f>
        <v>Colchester Harriers</v>
      </c>
      <c r="S304" s="52" t="str">
        <f>TeamDec[[#This Row],[Gender]]</f>
        <v>F</v>
      </c>
      <c r="T30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4" s="53" t="str">
        <f>TeamDec[[#This Row],[FullName]]</f>
        <v>EhinomeOluwatosin Arewa</v>
      </c>
      <c r="X304" s="51" t="str">
        <f>TeamDec[[#This Row],[Club]]</f>
        <v>Colchester Harriers</v>
      </c>
      <c r="Y304" s="52" t="str">
        <f>TeamDec[[#This Row],[Gender]]</f>
        <v>F</v>
      </c>
      <c r="Z3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4" s="53" t="str">
        <f>TeamDec[[#This Row],[FullName]]</f>
        <v>EhinomeOluwatosin Arewa</v>
      </c>
      <c r="AD304" s="51" t="str">
        <f>TeamDec[[#This Row],[Club]]</f>
        <v>Colchester Harriers</v>
      </c>
      <c r="AE304" s="52" t="str">
        <f>TeamDec[[#This Row],[Gender]]</f>
        <v>F</v>
      </c>
      <c r="AF3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4" s="53" t="str">
        <f>TeamDec[[#This Row],[FullName]]</f>
        <v>EhinomeOluwatosin Arewa</v>
      </c>
      <c r="AJ304" s="51" t="str">
        <f>TeamDec[[#This Row],[Club]]</f>
        <v>Colchester Harriers</v>
      </c>
      <c r="AK304" s="52" t="str">
        <f>TeamDec[[#This Row],[Gender]]</f>
        <v>F</v>
      </c>
      <c r="AL3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4" s="53" t="str">
        <f>TeamDec[[#This Row],[FullName]]</f>
        <v>EhinomeOluwatosin Arewa</v>
      </c>
      <c r="AP304" s="51" t="str">
        <f>TeamDec[[#This Row],[Club]]</f>
        <v>Colchester Harriers</v>
      </c>
      <c r="AQ304" s="52" t="str">
        <f>TeamDec[[#This Row],[Gender]]</f>
        <v>F</v>
      </c>
      <c r="AR304" s="51" t="str">
        <f>TeamDec[[#This Row],[AG]]</f>
        <v>U15</v>
      </c>
      <c r="AS304" s="35">
        <f t="shared" si="18"/>
        <v>0</v>
      </c>
      <c r="AT304" s="29">
        <f t="shared" si="19"/>
        <v>0</v>
      </c>
    </row>
    <row r="305" spans="1:46" x14ac:dyDescent="0.35">
      <c r="A305" s="5"/>
      <c r="B305" s="24" t="s">
        <v>469</v>
      </c>
      <c r="C305" s="6" t="s">
        <v>470</v>
      </c>
      <c r="D305" s="1" t="s">
        <v>878</v>
      </c>
      <c r="E305" s="1" t="s">
        <v>2</v>
      </c>
      <c r="F305" s="30" t="s">
        <v>17</v>
      </c>
      <c r="G305" s="7">
        <v>6</v>
      </c>
      <c r="H305" s="29" t="str">
        <f t="shared" si="17"/>
        <v>U11</v>
      </c>
      <c r="K305" s="53" t="str">
        <f>TeamDec[[#This Row],[FullName]]</f>
        <v>Eleanor Coward</v>
      </c>
      <c r="L305" s="51" t="str">
        <f>TeamDec[[#This Row],[Club]]</f>
        <v>Colchester Harriers</v>
      </c>
      <c r="M305" s="52" t="str">
        <f>TeamDec[[#This Row],[Gender]]</f>
        <v>F</v>
      </c>
      <c r="N30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5" s="53" t="str">
        <f>TeamDec[[#This Row],[FullName]]</f>
        <v>Eleanor Coward</v>
      </c>
      <c r="R305" s="51" t="str">
        <f>TeamDec[[#This Row],[Club]]</f>
        <v>Colchester Harriers</v>
      </c>
      <c r="S305" s="52" t="str">
        <f>TeamDec[[#This Row],[Gender]]</f>
        <v>F</v>
      </c>
      <c r="T3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5" s="53" t="str">
        <f>TeamDec[[#This Row],[FullName]]</f>
        <v>Eleanor Coward</v>
      </c>
      <c r="X305" s="51" t="str">
        <f>TeamDec[[#This Row],[Club]]</f>
        <v>Colchester Harriers</v>
      </c>
      <c r="Y305" s="52" t="str">
        <f>TeamDec[[#This Row],[Gender]]</f>
        <v>F</v>
      </c>
      <c r="Z30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5" s="53" t="str">
        <f>TeamDec[[#This Row],[FullName]]</f>
        <v>Eleanor Coward</v>
      </c>
      <c r="AD305" s="51" t="str">
        <f>TeamDec[[#This Row],[Club]]</f>
        <v>Colchester Harriers</v>
      </c>
      <c r="AE305" s="52" t="str">
        <f>TeamDec[[#This Row],[Gender]]</f>
        <v>F</v>
      </c>
      <c r="AF3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5" s="53" t="str">
        <f>TeamDec[[#This Row],[FullName]]</f>
        <v>Eleanor Coward</v>
      </c>
      <c r="AJ305" s="51" t="str">
        <f>TeamDec[[#This Row],[Club]]</f>
        <v>Colchester Harriers</v>
      </c>
      <c r="AK305" s="52" t="str">
        <f>TeamDec[[#This Row],[Gender]]</f>
        <v>F</v>
      </c>
      <c r="AL3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5" s="53" t="str">
        <f>TeamDec[[#This Row],[FullName]]</f>
        <v>Eleanor Coward</v>
      </c>
      <c r="AP305" s="51" t="str">
        <f>TeamDec[[#This Row],[Club]]</f>
        <v>Colchester Harriers</v>
      </c>
      <c r="AQ305" s="52" t="str">
        <f>TeamDec[[#This Row],[Gender]]</f>
        <v>F</v>
      </c>
      <c r="AR305" s="51" t="str">
        <f>TeamDec[[#This Row],[AG]]</f>
        <v>U11</v>
      </c>
      <c r="AS305" s="35">
        <f t="shared" si="18"/>
        <v>0</v>
      </c>
      <c r="AT305" s="29">
        <f t="shared" si="19"/>
        <v>0</v>
      </c>
    </row>
    <row r="306" spans="1:46" x14ac:dyDescent="0.35">
      <c r="A306" s="5"/>
      <c r="B306" s="24" t="s">
        <v>469</v>
      </c>
      <c r="C306" s="6" t="s">
        <v>498</v>
      </c>
      <c r="D306" s="1" t="s">
        <v>879</v>
      </c>
      <c r="E306" s="1" t="s">
        <v>2</v>
      </c>
      <c r="F306" s="30" t="s">
        <v>17</v>
      </c>
      <c r="G306" s="7">
        <v>8</v>
      </c>
      <c r="H306" s="29" t="str">
        <f t="shared" si="17"/>
        <v>U13</v>
      </c>
      <c r="K306" s="53" t="str">
        <f>TeamDec[[#This Row],[FullName]]</f>
        <v>Eleanor Garnham</v>
      </c>
      <c r="L306" s="51" t="str">
        <f>TeamDec[[#This Row],[Club]]</f>
        <v>Colchester Harriers</v>
      </c>
      <c r="M306" s="52" t="str">
        <f>TeamDec[[#This Row],[Gender]]</f>
        <v>F</v>
      </c>
      <c r="N30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6" s="53" t="str">
        <f>TeamDec[[#This Row],[FullName]]</f>
        <v>Eleanor Garnham</v>
      </c>
      <c r="R306" s="51" t="str">
        <f>TeamDec[[#This Row],[Club]]</f>
        <v>Colchester Harriers</v>
      </c>
      <c r="S306" s="52" t="str">
        <f>TeamDec[[#This Row],[Gender]]</f>
        <v>F</v>
      </c>
      <c r="T30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6" s="53" t="str">
        <f>TeamDec[[#This Row],[FullName]]</f>
        <v>Eleanor Garnham</v>
      </c>
      <c r="X306" s="51" t="str">
        <f>TeamDec[[#This Row],[Club]]</f>
        <v>Colchester Harriers</v>
      </c>
      <c r="Y306" s="52" t="str">
        <f>TeamDec[[#This Row],[Gender]]</f>
        <v>F</v>
      </c>
      <c r="Z306" s="35">
        <f>IF(TeamDec[[#This Row],[Gender]]="M",
    IFERROR(VLOOKUP(TeamDec[[#This Row],[FullName]], tblRace3B[[Name]:[Posn]], 2, FALSE), ""),
    IFERROR(VLOOKUP(TeamDec[[#This Row],[FullName]], tblRace3G[[Name]:[Posn]], 2, FALSE), ""))</f>
        <v>25</v>
      </c>
      <c r="AA306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306" s="53" t="str">
        <f>TeamDec[[#This Row],[FullName]]</f>
        <v>Eleanor Garnham</v>
      </c>
      <c r="AD306" s="51" t="str">
        <f>TeamDec[[#This Row],[Club]]</f>
        <v>Colchester Harriers</v>
      </c>
      <c r="AE306" s="52" t="str">
        <f>TeamDec[[#This Row],[Gender]]</f>
        <v>F</v>
      </c>
      <c r="AF306" s="35">
        <f>IF(TeamDec[[#This Row],[Gender]]="M",
    IFERROR(VLOOKUP(TeamDec[[#This Row],[FullName]], tblRace4B[[Name]:[Posn]], 2, FALSE), ""),
    IFERROR(VLOOKUP(TeamDec[[#This Row],[FullName]], tblRace4G[[Name]:[Posn]], 2, FALSE), ""))</f>
        <v>19</v>
      </c>
      <c r="AG306" s="29">
        <f>IF(TeamDec[[#This Row],[Gender]]="M",
    IFERROR(VLOOKUP(TeamDec[[#This Row],[FullName]], tblRace4B[[Name]:[Points]], 5, FALSE), ""),
    IFERROR(VLOOKUP(TeamDec[[#This Row],[FullName]], tblRace4G[[Name]:[Points]], 5, FALSE), ""))</f>
        <v>6</v>
      </c>
      <c r="AI306" s="53" t="str">
        <f>TeamDec[[#This Row],[FullName]]</f>
        <v>Eleanor Garnham</v>
      </c>
      <c r="AJ306" s="51" t="str">
        <f>TeamDec[[#This Row],[Club]]</f>
        <v>Colchester Harriers</v>
      </c>
      <c r="AK306" s="52" t="str">
        <f>TeamDec[[#This Row],[Gender]]</f>
        <v>F</v>
      </c>
      <c r="AL3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6" s="53" t="str">
        <f>TeamDec[[#This Row],[FullName]]</f>
        <v>Eleanor Garnham</v>
      </c>
      <c r="AP306" s="51" t="str">
        <f>TeamDec[[#This Row],[Club]]</f>
        <v>Colchester Harriers</v>
      </c>
      <c r="AQ306" s="52" t="str">
        <f>TeamDec[[#This Row],[Gender]]</f>
        <v>F</v>
      </c>
      <c r="AR306" s="51" t="str">
        <f>TeamDec[[#This Row],[AG]]</f>
        <v>U13</v>
      </c>
      <c r="AS306" s="35">
        <f t="shared" si="18"/>
        <v>2</v>
      </c>
      <c r="AT306" s="29">
        <f t="shared" si="19"/>
        <v>14</v>
      </c>
    </row>
    <row r="307" spans="1:46" x14ac:dyDescent="0.35">
      <c r="A307" s="5"/>
      <c r="B307" s="24" t="s">
        <v>482</v>
      </c>
      <c r="C307" s="6" t="s">
        <v>156</v>
      </c>
      <c r="D307" s="1" t="s">
        <v>701</v>
      </c>
      <c r="E307" s="1" t="s">
        <v>2</v>
      </c>
      <c r="F307" s="30" t="s">
        <v>17</v>
      </c>
      <c r="G307" s="7">
        <v>7</v>
      </c>
      <c r="H307" s="29" t="str">
        <f t="shared" si="17"/>
        <v>U13</v>
      </c>
      <c r="K307" s="53" t="str">
        <f>TeamDec[[#This Row],[FullName]]</f>
        <v>Eliza Smith</v>
      </c>
      <c r="L307" s="51" t="str">
        <f>TeamDec[[#This Row],[Club]]</f>
        <v>Colchester Harriers</v>
      </c>
      <c r="M307" s="52" t="str">
        <f>TeamDec[[#This Row],[Gender]]</f>
        <v>F</v>
      </c>
      <c r="N307" s="35">
        <f>IF(TeamDec[[#This Row],[Gender]]="M",
    IFERROR(VLOOKUP(TeamDec[[#This Row],[FullName]], tblRace1B[[Name]:[Posn]], 2, FALSE), ""),
    IFERROR(VLOOKUP(TeamDec[[#This Row],[FullName]], tblRace1G[[Name]:[Posn]], 2, FALSE), ""))</f>
        <v>19</v>
      </c>
      <c r="O307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307" s="53" t="str">
        <f>TeamDec[[#This Row],[FullName]]</f>
        <v>Eliza Smith</v>
      </c>
      <c r="R307" s="51" t="str">
        <f>TeamDec[[#This Row],[Club]]</f>
        <v>Colchester Harriers</v>
      </c>
      <c r="S307" s="52" t="str">
        <f>TeamDec[[#This Row],[Gender]]</f>
        <v>F</v>
      </c>
      <c r="T307" s="35">
        <f>IF(TeamDec[[#This Row],[Gender]]="M",
    IFERROR(VLOOKUP(TeamDec[[#This Row],[FullName]], tblRace2B[[Name]:[Posn]], 2, FALSE), ""),
    IFERROR(VLOOKUP(TeamDec[[#This Row],[FullName]], tblRace2G[[Name]:[Posn]], 2, FALSE), ""))</f>
        <v>22</v>
      </c>
      <c r="U307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307" s="53" t="str">
        <f>TeamDec[[#This Row],[FullName]]</f>
        <v>Eliza Smith</v>
      </c>
      <c r="X307" s="51" t="str">
        <f>TeamDec[[#This Row],[Club]]</f>
        <v>Colchester Harriers</v>
      </c>
      <c r="Y307" s="52" t="str">
        <f>TeamDec[[#This Row],[Gender]]</f>
        <v>F</v>
      </c>
      <c r="Z307" s="35">
        <f>IF(TeamDec[[#This Row],[Gender]]="M",
    IFERROR(VLOOKUP(TeamDec[[#This Row],[FullName]], tblRace3B[[Name]:[Posn]], 2, FALSE), ""),
    IFERROR(VLOOKUP(TeamDec[[#This Row],[FullName]], tblRace3G[[Name]:[Posn]], 2, FALSE), ""))</f>
        <v>17</v>
      </c>
      <c r="AA307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307" s="53" t="str">
        <f>TeamDec[[#This Row],[FullName]]</f>
        <v>Eliza Smith</v>
      </c>
      <c r="AD307" s="51" t="str">
        <f>TeamDec[[#This Row],[Club]]</f>
        <v>Colchester Harriers</v>
      </c>
      <c r="AE307" s="52" t="str">
        <f>TeamDec[[#This Row],[Gender]]</f>
        <v>F</v>
      </c>
      <c r="AF3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7" s="53" t="str">
        <f>TeamDec[[#This Row],[FullName]]</f>
        <v>Eliza Smith</v>
      </c>
      <c r="AJ307" s="51" t="str">
        <f>TeamDec[[#This Row],[Club]]</f>
        <v>Colchester Harriers</v>
      </c>
      <c r="AK307" s="52" t="str">
        <f>TeamDec[[#This Row],[Gender]]</f>
        <v>F</v>
      </c>
      <c r="AL3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7" s="53" t="str">
        <f>TeamDec[[#This Row],[FullName]]</f>
        <v>Eliza Smith</v>
      </c>
      <c r="AP307" s="51" t="str">
        <f>TeamDec[[#This Row],[Club]]</f>
        <v>Colchester Harriers</v>
      </c>
      <c r="AQ307" s="52" t="str">
        <f>TeamDec[[#This Row],[Gender]]</f>
        <v>F</v>
      </c>
      <c r="AR307" s="51" t="str">
        <f>TeamDec[[#This Row],[AG]]</f>
        <v>U13</v>
      </c>
      <c r="AS307" s="35">
        <f t="shared" si="18"/>
        <v>3</v>
      </c>
      <c r="AT307" s="29">
        <f t="shared" si="19"/>
        <v>17</v>
      </c>
    </row>
    <row r="308" spans="1:46" x14ac:dyDescent="0.35">
      <c r="A308" s="5"/>
      <c r="B308" s="24" t="s">
        <v>482</v>
      </c>
      <c r="C308" s="6" t="s">
        <v>523</v>
      </c>
      <c r="D308" s="1" t="s">
        <v>880</v>
      </c>
      <c r="E308" s="1" t="s">
        <v>2</v>
      </c>
      <c r="F308" s="30" t="s">
        <v>17</v>
      </c>
      <c r="G308" s="7">
        <v>11</v>
      </c>
      <c r="H308" s="29" t="str">
        <f t="shared" si="17"/>
        <v>U17</v>
      </c>
      <c r="K308" s="53" t="str">
        <f>TeamDec[[#This Row],[FullName]]</f>
        <v>Eliza Shippey</v>
      </c>
      <c r="L308" s="51" t="str">
        <f>TeamDec[[#This Row],[Club]]</f>
        <v>Colchester Harriers</v>
      </c>
      <c r="M308" s="52" t="str">
        <f>TeamDec[[#This Row],[Gender]]</f>
        <v>F</v>
      </c>
      <c r="N30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8" s="53" t="str">
        <f>TeamDec[[#This Row],[FullName]]</f>
        <v>Eliza Shippey</v>
      </c>
      <c r="R308" s="51" t="str">
        <f>TeamDec[[#This Row],[Club]]</f>
        <v>Colchester Harriers</v>
      </c>
      <c r="S308" s="52" t="str">
        <f>TeamDec[[#This Row],[Gender]]</f>
        <v>F</v>
      </c>
      <c r="T30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8" s="53" t="str">
        <f>TeamDec[[#This Row],[FullName]]</f>
        <v>Eliza Shippey</v>
      </c>
      <c r="X308" s="51" t="str">
        <f>TeamDec[[#This Row],[Club]]</f>
        <v>Colchester Harriers</v>
      </c>
      <c r="Y308" s="52" t="str">
        <f>TeamDec[[#This Row],[Gender]]</f>
        <v>F</v>
      </c>
      <c r="Z3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8" s="53" t="str">
        <f>TeamDec[[#This Row],[FullName]]</f>
        <v>Eliza Shippey</v>
      </c>
      <c r="AD308" s="51" t="str">
        <f>TeamDec[[#This Row],[Club]]</f>
        <v>Colchester Harriers</v>
      </c>
      <c r="AE308" s="52" t="str">
        <f>TeamDec[[#This Row],[Gender]]</f>
        <v>F</v>
      </c>
      <c r="AF3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8" s="53" t="str">
        <f>TeamDec[[#This Row],[FullName]]</f>
        <v>Eliza Shippey</v>
      </c>
      <c r="AJ308" s="51" t="str">
        <f>TeamDec[[#This Row],[Club]]</f>
        <v>Colchester Harriers</v>
      </c>
      <c r="AK308" s="52" t="str">
        <f>TeamDec[[#This Row],[Gender]]</f>
        <v>F</v>
      </c>
      <c r="AL3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8" s="53" t="str">
        <f>TeamDec[[#This Row],[FullName]]</f>
        <v>Eliza Shippey</v>
      </c>
      <c r="AP308" s="51" t="str">
        <f>TeamDec[[#This Row],[Club]]</f>
        <v>Colchester Harriers</v>
      </c>
      <c r="AQ308" s="52" t="str">
        <f>TeamDec[[#This Row],[Gender]]</f>
        <v>F</v>
      </c>
      <c r="AR308" s="51" t="str">
        <f>TeamDec[[#This Row],[AG]]</f>
        <v>U17</v>
      </c>
      <c r="AS308" s="35">
        <f t="shared" si="18"/>
        <v>0</v>
      </c>
      <c r="AT308" s="29">
        <f t="shared" si="19"/>
        <v>0</v>
      </c>
    </row>
    <row r="309" spans="1:46" x14ac:dyDescent="0.35">
      <c r="A309" s="5"/>
      <c r="B309" s="24" t="s">
        <v>448</v>
      </c>
      <c r="C309" s="6" t="s">
        <v>276</v>
      </c>
      <c r="D309" s="1" t="s">
        <v>881</v>
      </c>
      <c r="E309" s="1" t="s">
        <v>2</v>
      </c>
      <c r="F309" s="30" t="s">
        <v>17</v>
      </c>
      <c r="G309" s="7">
        <v>10</v>
      </c>
      <c r="H309" s="29" t="str">
        <f t="shared" si="17"/>
        <v>U15</v>
      </c>
      <c r="K309" s="53" t="str">
        <f>TeamDec[[#This Row],[FullName]]</f>
        <v>Ella Connor</v>
      </c>
      <c r="L309" s="51" t="str">
        <f>TeamDec[[#This Row],[Club]]</f>
        <v>Colchester Harriers</v>
      </c>
      <c r="M309" s="52" t="str">
        <f>TeamDec[[#This Row],[Gender]]</f>
        <v>F</v>
      </c>
      <c r="N30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9" s="53" t="str">
        <f>TeamDec[[#This Row],[FullName]]</f>
        <v>Ella Connor</v>
      </c>
      <c r="R309" s="51" t="str">
        <f>TeamDec[[#This Row],[Club]]</f>
        <v>Colchester Harriers</v>
      </c>
      <c r="S309" s="52" t="str">
        <f>TeamDec[[#This Row],[Gender]]</f>
        <v>F</v>
      </c>
      <c r="T30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9" s="53" t="str">
        <f>TeamDec[[#This Row],[FullName]]</f>
        <v>Ella Connor</v>
      </c>
      <c r="X309" s="51" t="str">
        <f>TeamDec[[#This Row],[Club]]</f>
        <v>Colchester Harriers</v>
      </c>
      <c r="Y309" s="52" t="str">
        <f>TeamDec[[#This Row],[Gender]]</f>
        <v>F</v>
      </c>
      <c r="Z309" s="35">
        <f>IF(TeamDec[[#This Row],[Gender]]="M",
    IFERROR(VLOOKUP(TeamDec[[#This Row],[FullName]], tblRace3B[[Name]:[Posn]], 2, FALSE), ""),
    IFERROR(VLOOKUP(TeamDec[[#This Row],[FullName]], tblRace3G[[Name]:[Posn]], 2, FALSE), ""))</f>
        <v>27</v>
      </c>
      <c r="AA309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309" s="53" t="str">
        <f>TeamDec[[#This Row],[FullName]]</f>
        <v>Ella Connor</v>
      </c>
      <c r="AD309" s="51" t="str">
        <f>TeamDec[[#This Row],[Club]]</f>
        <v>Colchester Harriers</v>
      </c>
      <c r="AE309" s="52" t="str">
        <f>TeamDec[[#This Row],[Gender]]</f>
        <v>F</v>
      </c>
      <c r="AF3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9" s="53" t="str">
        <f>TeamDec[[#This Row],[FullName]]</f>
        <v>Ella Connor</v>
      </c>
      <c r="AJ309" s="51" t="str">
        <f>TeamDec[[#This Row],[Club]]</f>
        <v>Colchester Harriers</v>
      </c>
      <c r="AK309" s="52" t="str">
        <f>TeamDec[[#This Row],[Gender]]</f>
        <v>F</v>
      </c>
      <c r="AL3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9" s="53" t="str">
        <f>TeamDec[[#This Row],[FullName]]</f>
        <v>Ella Connor</v>
      </c>
      <c r="AP309" s="51" t="str">
        <f>TeamDec[[#This Row],[Club]]</f>
        <v>Colchester Harriers</v>
      </c>
      <c r="AQ309" s="52" t="str">
        <f>TeamDec[[#This Row],[Gender]]</f>
        <v>F</v>
      </c>
      <c r="AR309" s="51" t="str">
        <f>TeamDec[[#This Row],[AG]]</f>
        <v>U15</v>
      </c>
      <c r="AS309" s="35">
        <f t="shared" si="18"/>
        <v>1</v>
      </c>
      <c r="AT309" s="29">
        <f t="shared" si="19"/>
        <v>9</v>
      </c>
    </row>
    <row r="310" spans="1:46" x14ac:dyDescent="0.35">
      <c r="A310" s="5"/>
      <c r="B310" s="24" t="s">
        <v>448</v>
      </c>
      <c r="C310" s="6" t="s">
        <v>535</v>
      </c>
      <c r="D310" s="1" t="s">
        <v>882</v>
      </c>
      <c r="E310" s="1" t="s">
        <v>2</v>
      </c>
      <c r="F310" s="30" t="s">
        <v>17</v>
      </c>
      <c r="G310" s="7">
        <v>10</v>
      </c>
      <c r="H310" s="29" t="str">
        <f t="shared" si="17"/>
        <v>U15</v>
      </c>
      <c r="K310" s="53" t="str">
        <f>TeamDec[[#This Row],[FullName]]</f>
        <v>Ella Licence</v>
      </c>
      <c r="L310" s="51" t="str">
        <f>TeamDec[[#This Row],[Club]]</f>
        <v>Colchester Harriers</v>
      </c>
      <c r="M310" s="52" t="str">
        <f>TeamDec[[#This Row],[Gender]]</f>
        <v>F</v>
      </c>
      <c r="N31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0" s="53" t="str">
        <f>TeamDec[[#This Row],[FullName]]</f>
        <v>Ella Licence</v>
      </c>
      <c r="R310" s="51" t="str">
        <f>TeamDec[[#This Row],[Club]]</f>
        <v>Colchester Harriers</v>
      </c>
      <c r="S310" s="52" t="str">
        <f>TeamDec[[#This Row],[Gender]]</f>
        <v>F</v>
      </c>
      <c r="T31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0" s="53" t="str">
        <f>TeamDec[[#This Row],[FullName]]</f>
        <v>Ella Licence</v>
      </c>
      <c r="X310" s="51" t="str">
        <f>TeamDec[[#This Row],[Club]]</f>
        <v>Colchester Harriers</v>
      </c>
      <c r="Y310" s="52" t="str">
        <f>TeamDec[[#This Row],[Gender]]</f>
        <v>F</v>
      </c>
      <c r="Z3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0" s="53" t="str">
        <f>TeamDec[[#This Row],[FullName]]</f>
        <v>Ella Licence</v>
      </c>
      <c r="AD310" s="51" t="str">
        <f>TeamDec[[#This Row],[Club]]</f>
        <v>Colchester Harriers</v>
      </c>
      <c r="AE310" s="52" t="str">
        <f>TeamDec[[#This Row],[Gender]]</f>
        <v>F</v>
      </c>
      <c r="AF310" s="35">
        <f>IF(TeamDec[[#This Row],[Gender]]="M",
    IFERROR(VLOOKUP(TeamDec[[#This Row],[FullName]], tblRace4B[[Name]:[Posn]], 2, FALSE), ""),
    IFERROR(VLOOKUP(TeamDec[[#This Row],[FullName]], tblRace4G[[Name]:[Posn]], 2, FALSE), ""))</f>
        <v>12</v>
      </c>
      <c r="AG310" s="29">
        <f>IF(TeamDec[[#This Row],[Gender]]="M",
    IFERROR(VLOOKUP(TeamDec[[#This Row],[FullName]], tblRace4B[[Name]:[Points]], 5, FALSE), ""),
    IFERROR(VLOOKUP(TeamDec[[#This Row],[FullName]], tblRace4G[[Name]:[Points]], 5, FALSE), ""))</f>
        <v>6</v>
      </c>
      <c r="AI310" s="53" t="str">
        <f>TeamDec[[#This Row],[FullName]]</f>
        <v>Ella Licence</v>
      </c>
      <c r="AJ310" s="51" t="str">
        <f>TeamDec[[#This Row],[Club]]</f>
        <v>Colchester Harriers</v>
      </c>
      <c r="AK310" s="52" t="str">
        <f>TeamDec[[#This Row],[Gender]]</f>
        <v>F</v>
      </c>
      <c r="AL3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0" s="53" t="str">
        <f>TeamDec[[#This Row],[FullName]]</f>
        <v>Ella Licence</v>
      </c>
      <c r="AP310" s="51" t="str">
        <f>TeamDec[[#This Row],[Club]]</f>
        <v>Colchester Harriers</v>
      </c>
      <c r="AQ310" s="52" t="str">
        <f>TeamDec[[#This Row],[Gender]]</f>
        <v>F</v>
      </c>
      <c r="AR310" s="51" t="str">
        <f>TeamDec[[#This Row],[AG]]</f>
        <v>U15</v>
      </c>
      <c r="AS310" s="35">
        <f t="shared" si="18"/>
        <v>1</v>
      </c>
      <c r="AT310" s="29">
        <f t="shared" si="19"/>
        <v>6</v>
      </c>
    </row>
    <row r="311" spans="1:46" x14ac:dyDescent="0.35">
      <c r="A311" s="5"/>
      <c r="B311" s="24" t="s">
        <v>512</v>
      </c>
      <c r="C311" s="6" t="s">
        <v>513</v>
      </c>
      <c r="D311" s="1" t="s">
        <v>697</v>
      </c>
      <c r="E311" s="1" t="s">
        <v>2</v>
      </c>
      <c r="F311" s="30" t="s">
        <v>17</v>
      </c>
      <c r="G311" s="7">
        <v>9</v>
      </c>
      <c r="H311" s="29" t="str">
        <f t="shared" si="17"/>
        <v>U15</v>
      </c>
      <c r="K311" s="53" t="str">
        <f>TeamDec[[#This Row],[FullName]]</f>
        <v>Ella-Grace Simpson</v>
      </c>
      <c r="L311" s="51" t="str">
        <f>TeamDec[[#This Row],[Club]]</f>
        <v>Colchester Harriers</v>
      </c>
      <c r="M311" s="52" t="str">
        <f>TeamDec[[#This Row],[Gender]]</f>
        <v>F</v>
      </c>
      <c r="N311" s="35">
        <f>IF(TeamDec[[#This Row],[Gender]]="M",
    IFERROR(VLOOKUP(TeamDec[[#This Row],[FullName]], tblRace1B[[Name]:[Posn]], 2, FALSE), ""),
    IFERROR(VLOOKUP(TeamDec[[#This Row],[FullName]], tblRace1G[[Name]:[Posn]], 2, FALSE), ""))</f>
        <v>10</v>
      </c>
      <c r="O311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311" s="53" t="str">
        <f>TeamDec[[#This Row],[FullName]]</f>
        <v>Ella-Grace Simpson</v>
      </c>
      <c r="R311" s="51" t="str">
        <f>TeamDec[[#This Row],[Club]]</f>
        <v>Colchester Harriers</v>
      </c>
      <c r="S311" s="52" t="str">
        <f>TeamDec[[#This Row],[Gender]]</f>
        <v>F</v>
      </c>
      <c r="T311" s="35">
        <f>IF(TeamDec[[#This Row],[Gender]]="M",
    IFERROR(VLOOKUP(TeamDec[[#This Row],[FullName]], tblRace2B[[Name]:[Posn]], 2, FALSE), ""),
    IFERROR(VLOOKUP(TeamDec[[#This Row],[FullName]], tblRace2G[[Name]:[Posn]], 2, FALSE), ""))</f>
        <v>7</v>
      </c>
      <c r="U311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311" s="53" t="str">
        <f>TeamDec[[#This Row],[FullName]]</f>
        <v>Ella-Grace Simpson</v>
      </c>
      <c r="X311" s="51" t="str">
        <f>TeamDec[[#This Row],[Club]]</f>
        <v>Colchester Harriers</v>
      </c>
      <c r="Y311" s="52" t="str">
        <f>TeamDec[[#This Row],[Gender]]</f>
        <v>F</v>
      </c>
      <c r="Z311" s="35">
        <f>IF(TeamDec[[#This Row],[Gender]]="M",
    IFERROR(VLOOKUP(TeamDec[[#This Row],[FullName]], tblRace3B[[Name]:[Posn]], 2, FALSE), ""),
    IFERROR(VLOOKUP(TeamDec[[#This Row],[FullName]], tblRace3G[[Name]:[Posn]], 2, FALSE), ""))</f>
        <v>4</v>
      </c>
      <c r="AA311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311" s="53" t="str">
        <f>TeamDec[[#This Row],[FullName]]</f>
        <v>Ella-Grace Simpson</v>
      </c>
      <c r="AD311" s="51" t="str">
        <f>TeamDec[[#This Row],[Club]]</f>
        <v>Colchester Harriers</v>
      </c>
      <c r="AE311" s="52" t="str">
        <f>TeamDec[[#This Row],[Gender]]</f>
        <v>F</v>
      </c>
      <c r="AF311" s="35">
        <f>IF(TeamDec[[#This Row],[Gender]]="M",
    IFERROR(VLOOKUP(TeamDec[[#This Row],[FullName]], tblRace4B[[Name]:[Posn]], 2, FALSE), ""),
    IFERROR(VLOOKUP(TeamDec[[#This Row],[FullName]], tblRace4G[[Name]:[Posn]], 2, FALSE), ""))</f>
        <v>11</v>
      </c>
      <c r="AG311" s="29">
        <f>IF(TeamDec[[#This Row],[Gender]]="M",
    IFERROR(VLOOKUP(TeamDec[[#This Row],[FullName]], tblRace4B[[Name]:[Points]], 5, FALSE), ""),
    IFERROR(VLOOKUP(TeamDec[[#This Row],[FullName]], tblRace4G[[Name]:[Points]], 5, FALSE), ""))</f>
        <v>5</v>
      </c>
      <c r="AI311" s="53" t="str">
        <f>TeamDec[[#This Row],[FullName]]</f>
        <v>Ella-Grace Simpson</v>
      </c>
      <c r="AJ311" s="51" t="str">
        <f>TeamDec[[#This Row],[Club]]</f>
        <v>Colchester Harriers</v>
      </c>
      <c r="AK311" s="52" t="str">
        <f>TeamDec[[#This Row],[Gender]]</f>
        <v>F</v>
      </c>
      <c r="AL3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1" s="53" t="str">
        <f>TeamDec[[#This Row],[FullName]]</f>
        <v>Ella-Grace Simpson</v>
      </c>
      <c r="AP311" s="51" t="str">
        <f>TeamDec[[#This Row],[Club]]</f>
        <v>Colchester Harriers</v>
      </c>
      <c r="AQ311" s="52" t="str">
        <f>TeamDec[[#This Row],[Gender]]</f>
        <v>F</v>
      </c>
      <c r="AR311" s="51" t="str">
        <f>TeamDec[[#This Row],[AG]]</f>
        <v>U15</v>
      </c>
      <c r="AS311" s="35">
        <f t="shared" si="18"/>
        <v>4</v>
      </c>
      <c r="AT311" s="29">
        <f t="shared" si="19"/>
        <v>16</v>
      </c>
    </row>
    <row r="312" spans="1:46" x14ac:dyDescent="0.35">
      <c r="A312" s="5"/>
      <c r="B312" s="24" t="s">
        <v>411</v>
      </c>
      <c r="C312" s="6" t="s">
        <v>514</v>
      </c>
      <c r="D312" s="1" t="s">
        <v>883</v>
      </c>
      <c r="E312" s="1" t="s">
        <v>2</v>
      </c>
      <c r="F312" s="30" t="s">
        <v>17</v>
      </c>
      <c r="G312" s="7">
        <v>9</v>
      </c>
      <c r="H312" s="29" t="str">
        <f t="shared" si="17"/>
        <v>U15</v>
      </c>
      <c r="K312" s="53" t="str">
        <f>TeamDec[[#This Row],[FullName]]</f>
        <v>Ellie Harmer</v>
      </c>
      <c r="L312" s="51" t="str">
        <f>TeamDec[[#This Row],[Club]]</f>
        <v>Colchester Harriers</v>
      </c>
      <c r="M312" s="52" t="str">
        <f>TeamDec[[#This Row],[Gender]]</f>
        <v>F</v>
      </c>
      <c r="N31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2" s="53" t="str">
        <f>TeamDec[[#This Row],[FullName]]</f>
        <v>Ellie Harmer</v>
      </c>
      <c r="R312" s="51" t="str">
        <f>TeamDec[[#This Row],[Club]]</f>
        <v>Colchester Harriers</v>
      </c>
      <c r="S312" s="52" t="str">
        <f>TeamDec[[#This Row],[Gender]]</f>
        <v>F</v>
      </c>
      <c r="T31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2" s="53" t="str">
        <f>TeamDec[[#This Row],[FullName]]</f>
        <v>Ellie Harmer</v>
      </c>
      <c r="X312" s="51" t="str">
        <f>TeamDec[[#This Row],[Club]]</f>
        <v>Colchester Harriers</v>
      </c>
      <c r="Y312" s="52" t="str">
        <f>TeamDec[[#This Row],[Gender]]</f>
        <v>F</v>
      </c>
      <c r="Z3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2" s="53" t="str">
        <f>TeamDec[[#This Row],[FullName]]</f>
        <v>Ellie Harmer</v>
      </c>
      <c r="AD312" s="51" t="str">
        <f>TeamDec[[#This Row],[Club]]</f>
        <v>Colchester Harriers</v>
      </c>
      <c r="AE312" s="52" t="str">
        <f>TeamDec[[#This Row],[Gender]]</f>
        <v>F</v>
      </c>
      <c r="AF3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2" s="53" t="str">
        <f>TeamDec[[#This Row],[FullName]]</f>
        <v>Ellie Harmer</v>
      </c>
      <c r="AJ312" s="51" t="str">
        <f>TeamDec[[#This Row],[Club]]</f>
        <v>Colchester Harriers</v>
      </c>
      <c r="AK312" s="52" t="str">
        <f>TeamDec[[#This Row],[Gender]]</f>
        <v>F</v>
      </c>
      <c r="AL3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2" s="53" t="str">
        <f>TeamDec[[#This Row],[FullName]]</f>
        <v>Ellie Harmer</v>
      </c>
      <c r="AP312" s="51" t="str">
        <f>TeamDec[[#This Row],[Club]]</f>
        <v>Colchester Harriers</v>
      </c>
      <c r="AQ312" s="52" t="str">
        <f>TeamDec[[#This Row],[Gender]]</f>
        <v>F</v>
      </c>
      <c r="AR312" s="51" t="str">
        <f>TeamDec[[#This Row],[AG]]</f>
        <v>U15</v>
      </c>
      <c r="AS312" s="35">
        <f t="shared" si="18"/>
        <v>0</v>
      </c>
      <c r="AT312" s="29">
        <f t="shared" si="19"/>
        <v>0</v>
      </c>
    </row>
    <row r="313" spans="1:46" x14ac:dyDescent="0.35">
      <c r="A313" s="5"/>
      <c r="B313" s="24" t="s">
        <v>483</v>
      </c>
      <c r="C313" s="6" t="s">
        <v>484</v>
      </c>
      <c r="D313" s="1" t="s">
        <v>884</v>
      </c>
      <c r="E313" s="1" t="s">
        <v>2</v>
      </c>
      <c r="F313" s="30" t="s">
        <v>17</v>
      </c>
      <c r="G313" s="7">
        <v>7</v>
      </c>
      <c r="H313" s="29" t="str">
        <f t="shared" si="17"/>
        <v>U13</v>
      </c>
      <c r="K313" s="53" t="str">
        <f>TeamDec[[#This Row],[FullName]]</f>
        <v>Emilia Fairbank</v>
      </c>
      <c r="L313" s="51" t="str">
        <f>TeamDec[[#This Row],[Club]]</f>
        <v>Colchester Harriers</v>
      </c>
      <c r="M313" s="52" t="str">
        <f>TeamDec[[#This Row],[Gender]]</f>
        <v>F</v>
      </c>
      <c r="N31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3" s="53" t="str">
        <f>TeamDec[[#This Row],[FullName]]</f>
        <v>Emilia Fairbank</v>
      </c>
      <c r="R313" s="51" t="str">
        <f>TeamDec[[#This Row],[Club]]</f>
        <v>Colchester Harriers</v>
      </c>
      <c r="S313" s="52" t="str">
        <f>TeamDec[[#This Row],[Gender]]</f>
        <v>F</v>
      </c>
      <c r="T31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3" s="53" t="str">
        <f>TeamDec[[#This Row],[FullName]]</f>
        <v>Emilia Fairbank</v>
      </c>
      <c r="X313" s="51" t="str">
        <f>TeamDec[[#This Row],[Club]]</f>
        <v>Colchester Harriers</v>
      </c>
      <c r="Y313" s="52" t="str">
        <f>TeamDec[[#This Row],[Gender]]</f>
        <v>F</v>
      </c>
      <c r="Z3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3" s="53" t="str">
        <f>TeamDec[[#This Row],[FullName]]</f>
        <v>Emilia Fairbank</v>
      </c>
      <c r="AD313" s="51" t="str">
        <f>TeamDec[[#This Row],[Club]]</f>
        <v>Colchester Harriers</v>
      </c>
      <c r="AE313" s="52" t="str">
        <f>TeamDec[[#This Row],[Gender]]</f>
        <v>F</v>
      </c>
      <c r="AF313" s="35">
        <f>IF(TeamDec[[#This Row],[Gender]]="M",
    IFERROR(VLOOKUP(TeamDec[[#This Row],[FullName]], tblRace4B[[Name]:[Posn]], 2, FALSE), ""),
    IFERROR(VLOOKUP(TeamDec[[#This Row],[FullName]], tblRace4G[[Name]:[Posn]], 2, FALSE), ""))</f>
        <v>40</v>
      </c>
      <c r="AG313" s="29">
        <f>IF(TeamDec[[#This Row],[Gender]]="M",
    IFERROR(VLOOKUP(TeamDec[[#This Row],[FullName]], tblRace4B[[Name]:[Points]], 5, FALSE), ""),
    IFERROR(VLOOKUP(TeamDec[[#This Row],[FullName]], tblRace4G[[Name]:[Points]], 5, FALSE), ""))</f>
        <v>14</v>
      </c>
      <c r="AI313" s="53" t="str">
        <f>TeamDec[[#This Row],[FullName]]</f>
        <v>Emilia Fairbank</v>
      </c>
      <c r="AJ313" s="51" t="str">
        <f>TeamDec[[#This Row],[Club]]</f>
        <v>Colchester Harriers</v>
      </c>
      <c r="AK313" s="52" t="str">
        <f>TeamDec[[#This Row],[Gender]]</f>
        <v>F</v>
      </c>
      <c r="AL3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3" s="53" t="str">
        <f>TeamDec[[#This Row],[FullName]]</f>
        <v>Emilia Fairbank</v>
      </c>
      <c r="AP313" s="51" t="str">
        <f>TeamDec[[#This Row],[Club]]</f>
        <v>Colchester Harriers</v>
      </c>
      <c r="AQ313" s="52" t="str">
        <f>TeamDec[[#This Row],[Gender]]</f>
        <v>F</v>
      </c>
      <c r="AR313" s="51" t="str">
        <f>TeamDec[[#This Row],[AG]]</f>
        <v>U13</v>
      </c>
      <c r="AS313" s="35">
        <f t="shared" si="18"/>
        <v>1</v>
      </c>
      <c r="AT313" s="29">
        <f t="shared" si="19"/>
        <v>14</v>
      </c>
    </row>
    <row r="314" spans="1:46" x14ac:dyDescent="0.35">
      <c r="A314" s="5"/>
      <c r="B314" s="24" t="s">
        <v>471</v>
      </c>
      <c r="C314" s="6" t="s">
        <v>472</v>
      </c>
      <c r="D314" s="1" t="s">
        <v>885</v>
      </c>
      <c r="E314" s="1" t="s">
        <v>2</v>
      </c>
      <c r="F314" s="30" t="s">
        <v>17</v>
      </c>
      <c r="G314" s="7">
        <v>6</v>
      </c>
      <c r="H314" s="29" t="str">
        <f t="shared" si="17"/>
        <v>U11</v>
      </c>
      <c r="K314" s="54" t="str">
        <f>TeamDec[[#This Row],[FullName]]</f>
        <v>Emily Harris</v>
      </c>
      <c r="L314" s="51" t="str">
        <f>TeamDec[[#This Row],[Club]]</f>
        <v>Colchester Harriers</v>
      </c>
      <c r="M314" s="52" t="str">
        <f>TeamDec[[#This Row],[Gender]]</f>
        <v>F</v>
      </c>
      <c r="N31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4" s="53" t="str">
        <f>TeamDec[[#This Row],[FullName]]</f>
        <v>Emily Harris</v>
      </c>
      <c r="R314" s="51" t="str">
        <f>TeamDec[[#This Row],[Club]]</f>
        <v>Colchester Harriers</v>
      </c>
      <c r="S314" s="52" t="str">
        <f>TeamDec[[#This Row],[Gender]]</f>
        <v>F</v>
      </c>
      <c r="T3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4" s="53" t="str">
        <f>TeamDec[[#This Row],[FullName]]</f>
        <v>Emily Harris</v>
      </c>
      <c r="X314" s="51" t="str">
        <f>TeamDec[[#This Row],[Club]]</f>
        <v>Colchester Harriers</v>
      </c>
      <c r="Y314" s="52" t="str">
        <f>TeamDec[[#This Row],[Gender]]</f>
        <v>F</v>
      </c>
      <c r="Z3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4" s="53" t="str">
        <f>TeamDec[[#This Row],[FullName]]</f>
        <v>Emily Harris</v>
      </c>
      <c r="AD314" s="51" t="str">
        <f>TeamDec[[#This Row],[Club]]</f>
        <v>Colchester Harriers</v>
      </c>
      <c r="AE314" s="52" t="str">
        <f>TeamDec[[#This Row],[Gender]]</f>
        <v>F</v>
      </c>
      <c r="AF3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4" s="53" t="str">
        <f>TeamDec[[#This Row],[FullName]]</f>
        <v>Emily Harris</v>
      </c>
      <c r="AJ314" s="51" t="str">
        <f>TeamDec[[#This Row],[Club]]</f>
        <v>Colchester Harriers</v>
      </c>
      <c r="AK314" s="52" t="str">
        <f>TeamDec[[#This Row],[Gender]]</f>
        <v>F</v>
      </c>
      <c r="AL3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4" s="53" t="str">
        <f>TeamDec[[#This Row],[FullName]]</f>
        <v>Emily Harris</v>
      </c>
      <c r="AP314" s="51" t="str">
        <f>TeamDec[[#This Row],[Club]]</f>
        <v>Colchester Harriers</v>
      </c>
      <c r="AQ314" s="52" t="str">
        <f>TeamDec[[#This Row],[Gender]]</f>
        <v>F</v>
      </c>
      <c r="AR314" s="51" t="str">
        <f>TeamDec[[#This Row],[AG]]</f>
        <v>U11</v>
      </c>
      <c r="AS314" s="35">
        <f t="shared" si="18"/>
        <v>0</v>
      </c>
      <c r="AT314" s="29">
        <f t="shared" si="19"/>
        <v>0</v>
      </c>
    </row>
    <row r="315" spans="1:46" x14ac:dyDescent="0.35">
      <c r="A315" s="5"/>
      <c r="B315" s="27" t="s">
        <v>499</v>
      </c>
      <c r="C315" s="102" t="s">
        <v>500</v>
      </c>
      <c r="D315" s="1" t="s">
        <v>886</v>
      </c>
      <c r="E315" s="1" t="s">
        <v>2</v>
      </c>
      <c r="F315" s="30" t="s">
        <v>17</v>
      </c>
      <c r="G315" s="7">
        <v>8</v>
      </c>
      <c r="H315" s="29" t="str">
        <f t="shared" si="17"/>
        <v>U13</v>
      </c>
      <c r="K315" s="54" t="str">
        <f>TeamDec[[#This Row],[FullName]]</f>
        <v>Emma Borra</v>
      </c>
      <c r="L315" s="51" t="str">
        <f>TeamDec[[#This Row],[Club]]</f>
        <v>Colchester Harriers</v>
      </c>
      <c r="M315" s="52" t="str">
        <f>TeamDec[[#This Row],[Gender]]</f>
        <v>F</v>
      </c>
      <c r="N31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5" s="53" t="str">
        <f>TeamDec[[#This Row],[FullName]]</f>
        <v>Emma Borra</v>
      </c>
      <c r="R315" s="51" t="str">
        <f>TeamDec[[#This Row],[Club]]</f>
        <v>Colchester Harriers</v>
      </c>
      <c r="S315" s="52" t="str">
        <f>TeamDec[[#This Row],[Gender]]</f>
        <v>F</v>
      </c>
      <c r="T31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5" s="53" t="str">
        <f>TeamDec[[#This Row],[FullName]]</f>
        <v>Emma Borra</v>
      </c>
      <c r="X315" s="51" t="str">
        <f>TeamDec[[#This Row],[Club]]</f>
        <v>Colchester Harriers</v>
      </c>
      <c r="Y315" s="52" t="str">
        <f>TeamDec[[#This Row],[Gender]]</f>
        <v>F</v>
      </c>
      <c r="Z3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5" s="53" t="str">
        <f>TeamDec[[#This Row],[FullName]]</f>
        <v>Emma Borra</v>
      </c>
      <c r="AD315" s="51" t="str">
        <f>TeamDec[[#This Row],[Club]]</f>
        <v>Colchester Harriers</v>
      </c>
      <c r="AE315" s="52" t="str">
        <f>TeamDec[[#This Row],[Gender]]</f>
        <v>F</v>
      </c>
      <c r="AF3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5" s="53" t="str">
        <f>TeamDec[[#This Row],[FullName]]</f>
        <v>Emma Borra</v>
      </c>
      <c r="AJ315" s="51" t="str">
        <f>TeamDec[[#This Row],[Club]]</f>
        <v>Colchester Harriers</v>
      </c>
      <c r="AK315" s="52" t="str">
        <f>TeamDec[[#This Row],[Gender]]</f>
        <v>F</v>
      </c>
      <c r="AL3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5" s="53" t="str">
        <f>TeamDec[[#This Row],[FullName]]</f>
        <v>Emma Borra</v>
      </c>
      <c r="AP315" s="51" t="str">
        <f>TeamDec[[#This Row],[Club]]</f>
        <v>Colchester Harriers</v>
      </c>
      <c r="AQ315" s="52" t="str">
        <f>TeamDec[[#This Row],[Gender]]</f>
        <v>F</v>
      </c>
      <c r="AR315" s="51" t="str">
        <f>TeamDec[[#This Row],[AG]]</f>
        <v>U13</v>
      </c>
      <c r="AS315" s="35">
        <f t="shared" si="18"/>
        <v>0</v>
      </c>
      <c r="AT315" s="29">
        <f t="shared" si="19"/>
        <v>0</v>
      </c>
    </row>
    <row r="316" spans="1:46" x14ac:dyDescent="0.35">
      <c r="A316" s="5"/>
      <c r="B316" s="24" t="s">
        <v>393</v>
      </c>
      <c r="C316" s="6" t="s">
        <v>545</v>
      </c>
      <c r="D316" s="1" t="s">
        <v>887</v>
      </c>
      <c r="E316" s="1" t="s">
        <v>2</v>
      </c>
      <c r="F316" s="30" t="s">
        <v>17</v>
      </c>
      <c r="G316" s="7">
        <v>11</v>
      </c>
      <c r="H316" s="29" t="str">
        <f t="shared" si="17"/>
        <v>U17</v>
      </c>
      <c r="K316" s="54" t="str">
        <f>TeamDec[[#This Row],[FullName]]</f>
        <v>Erin Lancelott</v>
      </c>
      <c r="L316" s="51" t="str">
        <f>TeamDec[[#This Row],[Club]]</f>
        <v>Colchester Harriers</v>
      </c>
      <c r="M316" s="52" t="str">
        <f>TeamDec[[#This Row],[Gender]]</f>
        <v>F</v>
      </c>
      <c r="N31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6" s="53" t="str">
        <f>TeamDec[[#This Row],[FullName]]</f>
        <v>Erin Lancelott</v>
      </c>
      <c r="R316" s="51" t="str">
        <f>TeamDec[[#This Row],[Club]]</f>
        <v>Colchester Harriers</v>
      </c>
      <c r="S316" s="52" t="str">
        <f>TeamDec[[#This Row],[Gender]]</f>
        <v>F</v>
      </c>
      <c r="T3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6" s="53" t="str">
        <f>TeamDec[[#This Row],[FullName]]</f>
        <v>Erin Lancelott</v>
      </c>
      <c r="X316" s="51" t="str">
        <f>TeamDec[[#This Row],[Club]]</f>
        <v>Colchester Harriers</v>
      </c>
      <c r="Y316" s="52" t="str">
        <f>TeamDec[[#This Row],[Gender]]</f>
        <v>F</v>
      </c>
      <c r="Z3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6" s="53" t="str">
        <f>TeamDec[[#This Row],[FullName]]</f>
        <v>Erin Lancelott</v>
      </c>
      <c r="AD316" s="51" t="str">
        <f>TeamDec[[#This Row],[Club]]</f>
        <v>Colchester Harriers</v>
      </c>
      <c r="AE316" s="52" t="str">
        <f>TeamDec[[#This Row],[Gender]]</f>
        <v>F</v>
      </c>
      <c r="AF3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6" s="53" t="str">
        <f>TeamDec[[#This Row],[FullName]]</f>
        <v>Erin Lancelott</v>
      </c>
      <c r="AJ316" s="51" t="str">
        <f>TeamDec[[#This Row],[Club]]</f>
        <v>Colchester Harriers</v>
      </c>
      <c r="AK316" s="52" t="str">
        <f>TeamDec[[#This Row],[Gender]]</f>
        <v>F</v>
      </c>
      <c r="AL3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6" s="53" t="str">
        <f>TeamDec[[#This Row],[FullName]]</f>
        <v>Erin Lancelott</v>
      </c>
      <c r="AP316" s="51" t="str">
        <f>TeamDec[[#This Row],[Club]]</f>
        <v>Colchester Harriers</v>
      </c>
      <c r="AQ316" s="52" t="str">
        <f>TeamDec[[#This Row],[Gender]]</f>
        <v>F</v>
      </c>
      <c r="AR316" s="51" t="str">
        <f>TeamDec[[#This Row],[AG]]</f>
        <v>U17</v>
      </c>
      <c r="AS316" s="35">
        <f t="shared" si="18"/>
        <v>0</v>
      </c>
      <c r="AT316" s="29">
        <f t="shared" si="19"/>
        <v>0</v>
      </c>
    </row>
    <row r="317" spans="1:46" x14ac:dyDescent="0.35">
      <c r="A317" s="5"/>
      <c r="B317" s="24" t="s">
        <v>515</v>
      </c>
      <c r="C317" s="6" t="s">
        <v>516</v>
      </c>
      <c r="D317" s="1" t="s">
        <v>888</v>
      </c>
      <c r="E317" s="1" t="s">
        <v>2</v>
      </c>
      <c r="F317" s="30" t="s">
        <v>17</v>
      </c>
      <c r="G317" s="7">
        <v>9</v>
      </c>
      <c r="H317" s="29" t="str">
        <f t="shared" si="17"/>
        <v>U15</v>
      </c>
      <c r="K317" s="54" t="str">
        <f>TeamDec[[#This Row],[FullName]]</f>
        <v>Eryn Jenkins</v>
      </c>
      <c r="L317" s="51" t="str">
        <f>TeamDec[[#This Row],[Club]]</f>
        <v>Colchester Harriers</v>
      </c>
      <c r="M317" s="52" t="str">
        <f>TeamDec[[#This Row],[Gender]]</f>
        <v>F</v>
      </c>
      <c r="N31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7" s="53" t="str">
        <f>TeamDec[[#This Row],[FullName]]</f>
        <v>Eryn Jenkins</v>
      </c>
      <c r="R317" s="51" t="str">
        <f>TeamDec[[#This Row],[Club]]</f>
        <v>Colchester Harriers</v>
      </c>
      <c r="S317" s="52" t="str">
        <f>TeamDec[[#This Row],[Gender]]</f>
        <v>F</v>
      </c>
      <c r="T3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7" s="53" t="str">
        <f>TeamDec[[#This Row],[FullName]]</f>
        <v>Eryn Jenkins</v>
      </c>
      <c r="X317" s="51" t="str">
        <f>TeamDec[[#This Row],[Club]]</f>
        <v>Colchester Harriers</v>
      </c>
      <c r="Y317" s="52" t="str">
        <f>TeamDec[[#This Row],[Gender]]</f>
        <v>F</v>
      </c>
      <c r="Z3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7" s="53" t="str">
        <f>TeamDec[[#This Row],[FullName]]</f>
        <v>Eryn Jenkins</v>
      </c>
      <c r="AD317" s="51" t="str">
        <f>TeamDec[[#This Row],[Club]]</f>
        <v>Colchester Harriers</v>
      </c>
      <c r="AE317" s="52" t="str">
        <f>TeamDec[[#This Row],[Gender]]</f>
        <v>F</v>
      </c>
      <c r="AF3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7" s="53" t="str">
        <f>TeamDec[[#This Row],[FullName]]</f>
        <v>Eryn Jenkins</v>
      </c>
      <c r="AJ317" s="51" t="str">
        <f>TeamDec[[#This Row],[Club]]</f>
        <v>Colchester Harriers</v>
      </c>
      <c r="AK317" s="52" t="str">
        <f>TeamDec[[#This Row],[Gender]]</f>
        <v>F</v>
      </c>
      <c r="AL3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7" s="53" t="str">
        <f>TeamDec[[#This Row],[FullName]]</f>
        <v>Eryn Jenkins</v>
      </c>
      <c r="AP317" s="51" t="str">
        <f>TeamDec[[#This Row],[Club]]</f>
        <v>Colchester Harriers</v>
      </c>
      <c r="AQ317" s="52" t="str">
        <f>TeamDec[[#This Row],[Gender]]</f>
        <v>F</v>
      </c>
      <c r="AR317" s="51" t="str">
        <f>TeamDec[[#This Row],[AG]]</f>
        <v>U15</v>
      </c>
      <c r="AS317" s="35">
        <f t="shared" si="18"/>
        <v>0</v>
      </c>
      <c r="AT317" s="29">
        <f t="shared" si="19"/>
        <v>0</v>
      </c>
    </row>
    <row r="318" spans="1:46" x14ac:dyDescent="0.35">
      <c r="A318" s="5"/>
      <c r="B318" s="24" t="s">
        <v>558</v>
      </c>
      <c r="C318" s="6" t="s">
        <v>330</v>
      </c>
      <c r="D318" s="1" t="s">
        <v>889</v>
      </c>
      <c r="E318" s="1" t="s">
        <v>2</v>
      </c>
      <c r="F318" s="30" t="s">
        <v>17</v>
      </c>
      <c r="G318" s="7">
        <v>12</v>
      </c>
      <c r="H318" s="29" t="str">
        <f t="shared" si="17"/>
        <v>U17</v>
      </c>
      <c r="K318" s="54" t="str">
        <f>TeamDec[[#This Row],[FullName]]</f>
        <v>Estelle Hall</v>
      </c>
      <c r="L318" s="51" t="str">
        <f>TeamDec[[#This Row],[Club]]</f>
        <v>Colchester Harriers</v>
      </c>
      <c r="M318" s="52" t="str">
        <f>TeamDec[[#This Row],[Gender]]</f>
        <v>F</v>
      </c>
      <c r="N31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8" s="53" t="str">
        <f>TeamDec[[#This Row],[FullName]]</f>
        <v>Estelle Hall</v>
      </c>
      <c r="R318" s="51" t="str">
        <f>TeamDec[[#This Row],[Club]]</f>
        <v>Colchester Harriers</v>
      </c>
      <c r="S318" s="52" t="str">
        <f>TeamDec[[#This Row],[Gender]]</f>
        <v>F</v>
      </c>
      <c r="T3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8" s="53" t="str">
        <f>TeamDec[[#This Row],[FullName]]</f>
        <v>Estelle Hall</v>
      </c>
      <c r="X318" s="51" t="str">
        <f>TeamDec[[#This Row],[Club]]</f>
        <v>Colchester Harriers</v>
      </c>
      <c r="Y318" s="52" t="str">
        <f>TeamDec[[#This Row],[Gender]]</f>
        <v>F</v>
      </c>
      <c r="Z3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8" s="53" t="str">
        <f>TeamDec[[#This Row],[FullName]]</f>
        <v>Estelle Hall</v>
      </c>
      <c r="AD318" s="51" t="str">
        <f>TeamDec[[#This Row],[Club]]</f>
        <v>Colchester Harriers</v>
      </c>
      <c r="AE318" s="52" t="str">
        <f>TeamDec[[#This Row],[Gender]]</f>
        <v>F</v>
      </c>
      <c r="AF3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8" s="53" t="str">
        <f>TeamDec[[#This Row],[FullName]]</f>
        <v>Estelle Hall</v>
      </c>
      <c r="AJ318" s="51" t="str">
        <f>TeamDec[[#This Row],[Club]]</f>
        <v>Colchester Harriers</v>
      </c>
      <c r="AK318" s="52" t="str">
        <f>TeamDec[[#This Row],[Gender]]</f>
        <v>F</v>
      </c>
      <c r="AL3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8" s="53" t="str">
        <f>TeamDec[[#This Row],[FullName]]</f>
        <v>Estelle Hall</v>
      </c>
      <c r="AP318" s="51" t="str">
        <f>TeamDec[[#This Row],[Club]]</f>
        <v>Colchester Harriers</v>
      </c>
      <c r="AQ318" s="52" t="str">
        <f>TeamDec[[#This Row],[Gender]]</f>
        <v>F</v>
      </c>
      <c r="AR318" s="51" t="str">
        <f>TeamDec[[#This Row],[AG]]</f>
        <v>U17</v>
      </c>
      <c r="AS318" s="35">
        <f t="shared" si="18"/>
        <v>0</v>
      </c>
      <c r="AT318" s="29">
        <f t="shared" si="19"/>
        <v>0</v>
      </c>
    </row>
    <row r="319" spans="1:46" x14ac:dyDescent="0.35">
      <c r="A319" s="5"/>
      <c r="B319" s="24" t="s">
        <v>175</v>
      </c>
      <c r="C319" s="6" t="s">
        <v>546</v>
      </c>
      <c r="D319" s="1" t="s">
        <v>890</v>
      </c>
      <c r="E319" s="1" t="s">
        <v>2</v>
      </c>
      <c r="F319" s="30" t="s">
        <v>17</v>
      </c>
      <c r="G319" s="7">
        <v>11</v>
      </c>
      <c r="H319" s="29" t="str">
        <f t="shared" si="17"/>
        <v>U17</v>
      </c>
      <c r="K319" s="54" t="str">
        <f>TeamDec[[#This Row],[FullName]]</f>
        <v>Eva Butler</v>
      </c>
      <c r="L319" s="51" t="str">
        <f>TeamDec[[#This Row],[Club]]</f>
        <v>Colchester Harriers</v>
      </c>
      <c r="M319" s="52" t="str">
        <f>TeamDec[[#This Row],[Gender]]</f>
        <v>F</v>
      </c>
      <c r="N31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9" s="53" t="str">
        <f>TeamDec[[#This Row],[FullName]]</f>
        <v>Eva Butler</v>
      </c>
      <c r="R319" s="51" t="str">
        <f>TeamDec[[#This Row],[Club]]</f>
        <v>Colchester Harriers</v>
      </c>
      <c r="S319" s="52" t="str">
        <f>TeamDec[[#This Row],[Gender]]</f>
        <v>F</v>
      </c>
      <c r="T3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9" s="53" t="str">
        <f>TeamDec[[#This Row],[FullName]]</f>
        <v>Eva Butler</v>
      </c>
      <c r="X319" s="51" t="str">
        <f>TeamDec[[#This Row],[Club]]</f>
        <v>Colchester Harriers</v>
      </c>
      <c r="Y319" s="52" t="str">
        <f>TeamDec[[#This Row],[Gender]]</f>
        <v>F</v>
      </c>
      <c r="Z3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9" s="53" t="str">
        <f>TeamDec[[#This Row],[FullName]]</f>
        <v>Eva Butler</v>
      </c>
      <c r="AD319" s="51" t="str">
        <f>TeamDec[[#This Row],[Club]]</f>
        <v>Colchester Harriers</v>
      </c>
      <c r="AE319" s="52" t="str">
        <f>TeamDec[[#This Row],[Gender]]</f>
        <v>F</v>
      </c>
      <c r="AF3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9" s="53" t="str">
        <f>TeamDec[[#This Row],[FullName]]</f>
        <v>Eva Butler</v>
      </c>
      <c r="AJ319" s="51" t="str">
        <f>TeamDec[[#This Row],[Club]]</f>
        <v>Colchester Harriers</v>
      </c>
      <c r="AK319" s="52" t="str">
        <f>TeamDec[[#This Row],[Gender]]</f>
        <v>F</v>
      </c>
      <c r="AL3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9" s="53" t="str">
        <f>TeamDec[[#This Row],[FullName]]</f>
        <v>Eva Butler</v>
      </c>
      <c r="AP319" s="51" t="str">
        <f>TeamDec[[#This Row],[Club]]</f>
        <v>Colchester Harriers</v>
      </c>
      <c r="AQ319" s="52" t="str">
        <f>TeamDec[[#This Row],[Gender]]</f>
        <v>F</v>
      </c>
      <c r="AR319" s="51" t="str">
        <f>TeamDec[[#This Row],[AG]]</f>
        <v>U17</v>
      </c>
      <c r="AS319" s="35">
        <f t="shared" si="18"/>
        <v>0</v>
      </c>
      <c r="AT319" s="29">
        <f t="shared" si="19"/>
        <v>0</v>
      </c>
    </row>
    <row r="320" spans="1:46" x14ac:dyDescent="0.35">
      <c r="A320" s="5"/>
      <c r="B320" s="24" t="s">
        <v>163</v>
      </c>
      <c r="C320" s="6" t="s">
        <v>517</v>
      </c>
      <c r="D320" s="1" t="s">
        <v>703</v>
      </c>
      <c r="E320" s="1" t="s">
        <v>2</v>
      </c>
      <c r="F320" s="30" t="s">
        <v>17</v>
      </c>
      <c r="G320" s="7">
        <v>9</v>
      </c>
      <c r="H320" s="29" t="str">
        <f t="shared" si="17"/>
        <v>U15</v>
      </c>
      <c r="K320" s="54" t="str">
        <f>TeamDec[[#This Row],[FullName]]</f>
        <v>Evelyn Clapp</v>
      </c>
      <c r="L320" s="51" t="str">
        <f>TeamDec[[#This Row],[Club]]</f>
        <v>Colchester Harriers</v>
      </c>
      <c r="M320" s="52" t="str">
        <f>TeamDec[[#This Row],[Gender]]</f>
        <v>F</v>
      </c>
      <c r="N320" s="55">
        <f>IF(TeamDec[[#This Row],[Gender]]="M",
    IFERROR(VLOOKUP(TeamDec[[#This Row],[FullName]], tblRace1B[[Name]:[Posn]], 2, FALSE), ""),
    IFERROR(VLOOKUP(TeamDec[[#This Row],[FullName]], tblRace1G[[Name]:[Posn]], 2, FALSE), ""))</f>
        <v>21</v>
      </c>
      <c r="O320" s="56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320" s="53" t="str">
        <f>TeamDec[[#This Row],[FullName]]</f>
        <v>Evelyn Clapp</v>
      </c>
      <c r="R320" s="51" t="str">
        <f>TeamDec[[#This Row],[Club]]</f>
        <v>Colchester Harriers</v>
      </c>
      <c r="S320" s="52" t="str">
        <f>TeamDec[[#This Row],[Gender]]</f>
        <v>F</v>
      </c>
      <c r="T320" s="35">
        <f>IF(TeamDec[[#This Row],[Gender]]="M",
    IFERROR(VLOOKUP(TeamDec[[#This Row],[FullName]], tblRace2B[[Name]:[Posn]], 2, FALSE), ""),
    IFERROR(VLOOKUP(TeamDec[[#This Row],[FullName]], tblRace2G[[Name]:[Posn]], 2, FALSE), ""))</f>
        <v>12</v>
      </c>
      <c r="U320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320" s="53" t="str">
        <f>TeamDec[[#This Row],[FullName]]</f>
        <v>Evelyn Clapp</v>
      </c>
      <c r="X320" s="51" t="str">
        <f>TeamDec[[#This Row],[Club]]</f>
        <v>Colchester Harriers</v>
      </c>
      <c r="Y320" s="52" t="str">
        <f>TeamDec[[#This Row],[Gender]]</f>
        <v>F</v>
      </c>
      <c r="Z3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0" s="53" t="str">
        <f>TeamDec[[#This Row],[FullName]]</f>
        <v>Evelyn Clapp</v>
      </c>
      <c r="AD320" s="51" t="str">
        <f>TeamDec[[#This Row],[Club]]</f>
        <v>Colchester Harriers</v>
      </c>
      <c r="AE320" s="52" t="str">
        <f>TeamDec[[#This Row],[Gender]]</f>
        <v>F</v>
      </c>
      <c r="AF320" s="35">
        <f>IF(TeamDec[[#This Row],[Gender]]="M",
    IFERROR(VLOOKUP(TeamDec[[#This Row],[FullName]], tblRace4B[[Name]:[Posn]], 2, FALSE), ""),
    IFERROR(VLOOKUP(TeamDec[[#This Row],[FullName]], tblRace4G[[Name]:[Posn]], 2, FALSE), ""))</f>
        <v>14</v>
      </c>
      <c r="AG320" s="29">
        <f>IF(TeamDec[[#This Row],[Gender]]="M",
    IFERROR(VLOOKUP(TeamDec[[#This Row],[FullName]], tblRace4B[[Name]:[Points]], 5, FALSE), ""),
    IFERROR(VLOOKUP(TeamDec[[#This Row],[FullName]], tblRace4G[[Name]:[Points]], 5, FALSE), ""))</f>
        <v>7</v>
      </c>
      <c r="AI320" s="53" t="str">
        <f>TeamDec[[#This Row],[FullName]]</f>
        <v>Evelyn Clapp</v>
      </c>
      <c r="AJ320" s="51" t="str">
        <f>TeamDec[[#This Row],[Club]]</f>
        <v>Colchester Harriers</v>
      </c>
      <c r="AK320" s="52" t="str">
        <f>TeamDec[[#This Row],[Gender]]</f>
        <v>F</v>
      </c>
      <c r="AL3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0" s="53" t="str">
        <f>TeamDec[[#This Row],[FullName]]</f>
        <v>Evelyn Clapp</v>
      </c>
      <c r="AP320" s="51" t="str">
        <f>TeamDec[[#This Row],[Club]]</f>
        <v>Colchester Harriers</v>
      </c>
      <c r="AQ320" s="52" t="str">
        <f>TeamDec[[#This Row],[Gender]]</f>
        <v>F</v>
      </c>
      <c r="AR320" s="51" t="str">
        <f>TeamDec[[#This Row],[AG]]</f>
        <v>U15</v>
      </c>
      <c r="AS320" s="35">
        <f t="shared" si="18"/>
        <v>3</v>
      </c>
      <c r="AT320" s="29">
        <f t="shared" si="19"/>
        <v>25</v>
      </c>
    </row>
    <row r="321" spans="1:46" x14ac:dyDescent="0.35">
      <c r="A321" s="5"/>
      <c r="B321" s="24" t="s">
        <v>518</v>
      </c>
      <c r="C321" s="6" t="s">
        <v>519</v>
      </c>
      <c r="D321" s="1" t="s">
        <v>891</v>
      </c>
      <c r="E321" s="1" t="s">
        <v>2</v>
      </c>
      <c r="F321" s="30" t="s">
        <v>17</v>
      </c>
      <c r="G321" s="7">
        <v>9</v>
      </c>
      <c r="H321" s="29" t="str">
        <f t="shared" si="17"/>
        <v>U15</v>
      </c>
      <c r="K321" s="54" t="str">
        <f>TeamDec[[#This Row],[FullName]]</f>
        <v>Farryl McLoughlin</v>
      </c>
      <c r="L321" s="51" t="str">
        <f>TeamDec[[#This Row],[Club]]</f>
        <v>Colchester Harriers</v>
      </c>
      <c r="M321" s="52" t="str">
        <f>TeamDec[[#This Row],[Gender]]</f>
        <v>F</v>
      </c>
      <c r="N32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1" s="53" t="str">
        <f>TeamDec[[#This Row],[FullName]]</f>
        <v>Farryl McLoughlin</v>
      </c>
      <c r="R321" s="51" t="str">
        <f>TeamDec[[#This Row],[Club]]</f>
        <v>Colchester Harriers</v>
      </c>
      <c r="S321" s="52" t="str">
        <f>TeamDec[[#This Row],[Gender]]</f>
        <v>F</v>
      </c>
      <c r="T3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1" s="53" t="str">
        <f>TeamDec[[#This Row],[FullName]]</f>
        <v>Farryl McLoughlin</v>
      </c>
      <c r="X321" s="51" t="str">
        <f>TeamDec[[#This Row],[Club]]</f>
        <v>Colchester Harriers</v>
      </c>
      <c r="Y321" s="52" t="str">
        <f>TeamDec[[#This Row],[Gender]]</f>
        <v>F</v>
      </c>
      <c r="Z3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1" s="53" t="str">
        <f>TeamDec[[#This Row],[FullName]]</f>
        <v>Farryl McLoughlin</v>
      </c>
      <c r="AD321" s="51" t="str">
        <f>TeamDec[[#This Row],[Club]]</f>
        <v>Colchester Harriers</v>
      </c>
      <c r="AE321" s="52" t="str">
        <f>TeamDec[[#This Row],[Gender]]</f>
        <v>F</v>
      </c>
      <c r="AF3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1" s="53" t="str">
        <f>TeamDec[[#This Row],[FullName]]</f>
        <v>Farryl McLoughlin</v>
      </c>
      <c r="AJ321" s="51" t="str">
        <f>TeamDec[[#This Row],[Club]]</f>
        <v>Colchester Harriers</v>
      </c>
      <c r="AK321" s="52" t="str">
        <f>TeamDec[[#This Row],[Gender]]</f>
        <v>F</v>
      </c>
      <c r="AL3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1" s="53" t="str">
        <f>TeamDec[[#This Row],[FullName]]</f>
        <v>Farryl McLoughlin</v>
      </c>
      <c r="AP321" s="51" t="str">
        <f>TeamDec[[#This Row],[Club]]</f>
        <v>Colchester Harriers</v>
      </c>
      <c r="AQ321" s="52" t="str">
        <f>TeamDec[[#This Row],[Gender]]</f>
        <v>F</v>
      </c>
      <c r="AR321" s="51" t="str">
        <f>TeamDec[[#This Row],[AG]]</f>
        <v>U15</v>
      </c>
      <c r="AS321" s="35">
        <f t="shared" si="18"/>
        <v>0</v>
      </c>
      <c r="AT321" s="29">
        <f t="shared" si="19"/>
        <v>0</v>
      </c>
    </row>
    <row r="322" spans="1:46" x14ac:dyDescent="0.35">
      <c r="A322" s="5"/>
      <c r="B322" s="24" t="s">
        <v>473</v>
      </c>
      <c r="C322" s="6" t="s">
        <v>474</v>
      </c>
      <c r="D322" s="1" t="s">
        <v>705</v>
      </c>
      <c r="E322" s="1" t="s">
        <v>2</v>
      </c>
      <c r="F322" s="30" t="s">
        <v>17</v>
      </c>
      <c r="G322" s="7">
        <v>6</v>
      </c>
      <c r="H322" s="29" t="str">
        <f t="shared" si="17"/>
        <v>U11</v>
      </c>
      <c r="K322" s="54" t="str">
        <f>TeamDec[[#This Row],[FullName]]</f>
        <v>Florence Beddis</v>
      </c>
      <c r="L322" s="51" t="str">
        <f>TeamDec[[#This Row],[Club]]</f>
        <v>Colchester Harriers</v>
      </c>
      <c r="M322" s="52" t="str">
        <f>TeamDec[[#This Row],[Gender]]</f>
        <v>F</v>
      </c>
      <c r="N322" s="55">
        <f>IF(TeamDec[[#This Row],[Gender]]="M",
    IFERROR(VLOOKUP(TeamDec[[#This Row],[FullName]], tblRace1B[[Name]:[Posn]], 2, FALSE), ""),
    IFERROR(VLOOKUP(TeamDec[[#This Row],[FullName]], tblRace1G[[Name]:[Posn]], 2, FALSE), ""))</f>
        <v>28</v>
      </c>
      <c r="O322" s="56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322" s="53" t="str">
        <f>TeamDec[[#This Row],[FullName]]</f>
        <v>Florence Beddis</v>
      </c>
      <c r="R322" s="51" t="str">
        <f>TeamDec[[#This Row],[Club]]</f>
        <v>Colchester Harriers</v>
      </c>
      <c r="S322" s="52" t="str">
        <f>TeamDec[[#This Row],[Gender]]</f>
        <v>F</v>
      </c>
      <c r="T322" s="35">
        <f>IF(TeamDec[[#This Row],[Gender]]="M",
    IFERROR(VLOOKUP(TeamDec[[#This Row],[FullName]], tblRace2B[[Name]:[Posn]], 2, FALSE), ""),
    IFERROR(VLOOKUP(TeamDec[[#This Row],[FullName]], tblRace2G[[Name]:[Posn]], 2, FALSE), ""))</f>
        <v>31</v>
      </c>
      <c r="U322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322" s="53" t="str">
        <f>TeamDec[[#This Row],[FullName]]</f>
        <v>Florence Beddis</v>
      </c>
      <c r="X322" s="51" t="str">
        <f>TeamDec[[#This Row],[Club]]</f>
        <v>Colchester Harriers</v>
      </c>
      <c r="Y322" s="52" t="str">
        <f>TeamDec[[#This Row],[Gender]]</f>
        <v>F</v>
      </c>
      <c r="Z322" s="35">
        <f>IF(TeamDec[[#This Row],[Gender]]="M",
    IFERROR(VLOOKUP(TeamDec[[#This Row],[FullName]], tblRace3B[[Name]:[Posn]], 2, FALSE), ""),
    IFERROR(VLOOKUP(TeamDec[[#This Row],[FullName]], tblRace3G[[Name]:[Posn]], 2, FALSE), ""))</f>
        <v>21</v>
      </c>
      <c r="AA322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322" s="53" t="str">
        <f>TeamDec[[#This Row],[FullName]]</f>
        <v>Florence Beddis</v>
      </c>
      <c r="AD322" s="51" t="str">
        <f>TeamDec[[#This Row],[Club]]</f>
        <v>Colchester Harriers</v>
      </c>
      <c r="AE322" s="52" t="str">
        <f>TeamDec[[#This Row],[Gender]]</f>
        <v>F</v>
      </c>
      <c r="AF322" s="35">
        <f>IF(TeamDec[[#This Row],[Gender]]="M",
    IFERROR(VLOOKUP(TeamDec[[#This Row],[FullName]], tblRace4B[[Name]:[Posn]], 2, FALSE), ""),
    IFERROR(VLOOKUP(TeamDec[[#This Row],[FullName]], tblRace4G[[Name]:[Posn]], 2, FALSE), ""))</f>
        <v>26</v>
      </c>
      <c r="AG322" s="29">
        <f>IF(TeamDec[[#This Row],[Gender]]="M",
    IFERROR(VLOOKUP(TeamDec[[#This Row],[FullName]], tblRace4B[[Name]:[Points]], 5, FALSE), ""),
    IFERROR(VLOOKUP(TeamDec[[#This Row],[FullName]], tblRace4G[[Name]:[Points]], 5, FALSE), ""))</f>
        <v>4</v>
      </c>
      <c r="AI322" s="53" t="str">
        <f>TeamDec[[#This Row],[FullName]]</f>
        <v>Florence Beddis</v>
      </c>
      <c r="AJ322" s="51" t="str">
        <f>TeamDec[[#This Row],[Club]]</f>
        <v>Colchester Harriers</v>
      </c>
      <c r="AK322" s="52" t="str">
        <f>TeamDec[[#This Row],[Gender]]</f>
        <v>F</v>
      </c>
      <c r="AL3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2" s="53" t="str">
        <f>TeamDec[[#This Row],[FullName]]</f>
        <v>Florence Beddis</v>
      </c>
      <c r="AP322" s="51" t="str">
        <f>TeamDec[[#This Row],[Club]]</f>
        <v>Colchester Harriers</v>
      </c>
      <c r="AQ322" s="52" t="str">
        <f>TeamDec[[#This Row],[Gender]]</f>
        <v>F</v>
      </c>
      <c r="AR322" s="51" t="str">
        <f>TeamDec[[#This Row],[AG]]</f>
        <v>U11</v>
      </c>
      <c r="AS322" s="35">
        <f t="shared" si="18"/>
        <v>4</v>
      </c>
      <c r="AT322" s="29">
        <f t="shared" si="19"/>
        <v>17</v>
      </c>
    </row>
    <row r="323" spans="1:46" x14ac:dyDescent="0.35">
      <c r="A323" s="5"/>
      <c r="B323" s="24" t="s">
        <v>473</v>
      </c>
      <c r="C323" s="6" t="s">
        <v>854</v>
      </c>
      <c r="D323" s="1" t="s">
        <v>892</v>
      </c>
      <c r="E323" s="1" t="s">
        <v>2</v>
      </c>
      <c r="F323" s="30" t="s">
        <v>17</v>
      </c>
      <c r="G323" s="7">
        <v>5</v>
      </c>
      <c r="H323" s="29" t="str">
        <f t="shared" si="17"/>
        <v>U11</v>
      </c>
      <c r="K323" s="54" t="str">
        <f>TeamDec[[#This Row],[FullName]]</f>
        <v>Florence Creak</v>
      </c>
      <c r="L323" s="51" t="str">
        <f>TeamDec[[#This Row],[Club]]</f>
        <v>Colchester Harriers</v>
      </c>
      <c r="M323" s="52" t="str">
        <f>TeamDec[[#This Row],[Gender]]</f>
        <v>F</v>
      </c>
      <c r="N32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3" s="53" t="str">
        <f>TeamDec[[#This Row],[FullName]]</f>
        <v>Florence Creak</v>
      </c>
      <c r="R323" s="51" t="str">
        <f>TeamDec[[#This Row],[Club]]</f>
        <v>Colchester Harriers</v>
      </c>
      <c r="S323" s="52" t="str">
        <f>TeamDec[[#This Row],[Gender]]</f>
        <v>F</v>
      </c>
      <c r="T32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3" s="53" t="str">
        <f>TeamDec[[#This Row],[FullName]]</f>
        <v>Florence Creak</v>
      </c>
      <c r="X323" s="51" t="str">
        <f>TeamDec[[#This Row],[Club]]</f>
        <v>Colchester Harriers</v>
      </c>
      <c r="Y323" s="52" t="str">
        <f>TeamDec[[#This Row],[Gender]]</f>
        <v>F</v>
      </c>
      <c r="Z323" s="35">
        <f>IF(TeamDec[[#This Row],[Gender]]="M",
    IFERROR(VLOOKUP(TeamDec[[#This Row],[FullName]], tblRace3B[[Name]:[Posn]], 2, FALSE), ""),
    IFERROR(VLOOKUP(TeamDec[[#This Row],[FullName]], tblRace3G[[Name]:[Posn]], 2, FALSE), ""))</f>
        <v>19</v>
      </c>
      <c r="AA323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323" s="53" t="str">
        <f>TeamDec[[#This Row],[FullName]]</f>
        <v>Florence Creak</v>
      </c>
      <c r="AD323" s="51" t="str">
        <f>TeamDec[[#This Row],[Club]]</f>
        <v>Colchester Harriers</v>
      </c>
      <c r="AE323" s="52" t="str">
        <f>TeamDec[[#This Row],[Gender]]</f>
        <v>F</v>
      </c>
      <c r="AF323" s="35">
        <f>IF(TeamDec[[#This Row],[Gender]]="M",
    IFERROR(VLOOKUP(TeamDec[[#This Row],[FullName]], tblRace4B[[Name]:[Posn]], 2, FALSE), ""),
    IFERROR(VLOOKUP(TeamDec[[#This Row],[FullName]], tblRace4G[[Name]:[Posn]], 2, FALSE), ""))</f>
        <v>27</v>
      </c>
      <c r="AG323" s="29">
        <f>IF(TeamDec[[#This Row],[Gender]]="M",
    IFERROR(VLOOKUP(TeamDec[[#This Row],[FullName]], tblRace4B[[Name]:[Points]], 5, FALSE), ""),
    IFERROR(VLOOKUP(TeamDec[[#This Row],[FullName]], tblRace4G[[Name]:[Points]], 5, FALSE), ""))</f>
        <v>5</v>
      </c>
      <c r="AI323" s="53" t="str">
        <f>TeamDec[[#This Row],[FullName]]</f>
        <v>Florence Creak</v>
      </c>
      <c r="AJ323" s="51" t="str">
        <f>TeamDec[[#This Row],[Club]]</f>
        <v>Colchester Harriers</v>
      </c>
      <c r="AK323" s="52" t="str">
        <f>TeamDec[[#This Row],[Gender]]</f>
        <v>F</v>
      </c>
      <c r="AL3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3" s="53" t="str">
        <f>TeamDec[[#This Row],[FullName]]</f>
        <v>Florence Creak</v>
      </c>
      <c r="AP323" s="51" t="str">
        <f>TeamDec[[#This Row],[Club]]</f>
        <v>Colchester Harriers</v>
      </c>
      <c r="AQ323" s="52" t="str">
        <f>TeamDec[[#This Row],[Gender]]</f>
        <v>F</v>
      </c>
      <c r="AR323" s="51" t="str">
        <f>TeamDec[[#This Row],[AG]]</f>
        <v>U11</v>
      </c>
      <c r="AS323" s="35">
        <f t="shared" si="18"/>
        <v>2</v>
      </c>
      <c r="AT323" s="29">
        <f t="shared" si="19"/>
        <v>7</v>
      </c>
    </row>
    <row r="324" spans="1:46" x14ac:dyDescent="0.35">
      <c r="A324" s="5"/>
      <c r="B324" s="24" t="s">
        <v>485</v>
      </c>
      <c r="C324" s="6" t="s">
        <v>486</v>
      </c>
      <c r="D324" s="1" t="s">
        <v>807</v>
      </c>
      <c r="E324" s="1" t="s">
        <v>2</v>
      </c>
      <c r="F324" s="30" t="s">
        <v>17</v>
      </c>
      <c r="G324" s="7">
        <v>7</v>
      </c>
      <c r="H324" s="29" t="str">
        <f t="shared" si="17"/>
        <v>U13</v>
      </c>
      <c r="K324" s="54" t="str">
        <f>TeamDec[[#This Row],[FullName]]</f>
        <v>Floriane King</v>
      </c>
      <c r="L324" s="51" t="str">
        <f>TeamDec[[#This Row],[Club]]</f>
        <v>Colchester Harriers</v>
      </c>
      <c r="M324" s="52" t="str">
        <f>TeamDec[[#This Row],[Gender]]</f>
        <v>F</v>
      </c>
      <c r="N32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4" s="53" t="str">
        <f>TeamDec[[#This Row],[FullName]]</f>
        <v>Floriane King</v>
      </c>
      <c r="R324" s="51" t="str">
        <f>TeamDec[[#This Row],[Club]]</f>
        <v>Colchester Harriers</v>
      </c>
      <c r="S324" s="52" t="str">
        <f>TeamDec[[#This Row],[Gender]]</f>
        <v>F</v>
      </c>
      <c r="T324" s="35">
        <f>IF(TeamDec[[#This Row],[Gender]]="M",
    IFERROR(VLOOKUP(TeamDec[[#This Row],[FullName]], tblRace2B[[Name]:[Posn]], 2, FALSE), ""),
    IFERROR(VLOOKUP(TeamDec[[#This Row],[FullName]], tblRace2G[[Name]:[Posn]], 2, FALSE), ""))</f>
        <v>41</v>
      </c>
      <c r="U324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324" s="53" t="str">
        <f>TeamDec[[#This Row],[FullName]]</f>
        <v>Floriane King</v>
      </c>
      <c r="X324" s="51" t="str">
        <f>TeamDec[[#This Row],[Club]]</f>
        <v>Colchester Harriers</v>
      </c>
      <c r="Y324" s="52" t="str">
        <f>TeamDec[[#This Row],[Gender]]</f>
        <v>F</v>
      </c>
      <c r="Z3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4" s="53" t="str">
        <f>TeamDec[[#This Row],[FullName]]</f>
        <v>Floriane King</v>
      </c>
      <c r="AD324" s="51" t="str">
        <f>TeamDec[[#This Row],[Club]]</f>
        <v>Colchester Harriers</v>
      </c>
      <c r="AE324" s="52" t="str">
        <f>TeamDec[[#This Row],[Gender]]</f>
        <v>F</v>
      </c>
      <c r="AF3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4" s="53" t="str">
        <f>TeamDec[[#This Row],[FullName]]</f>
        <v>Floriane King</v>
      </c>
      <c r="AJ324" s="51" t="str">
        <f>TeamDec[[#This Row],[Club]]</f>
        <v>Colchester Harriers</v>
      </c>
      <c r="AK324" s="52" t="str">
        <f>TeamDec[[#This Row],[Gender]]</f>
        <v>F</v>
      </c>
      <c r="AL3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4" s="53" t="str">
        <f>TeamDec[[#This Row],[FullName]]</f>
        <v>Floriane King</v>
      </c>
      <c r="AP324" s="51" t="str">
        <f>TeamDec[[#This Row],[Club]]</f>
        <v>Colchester Harriers</v>
      </c>
      <c r="AQ324" s="52" t="str">
        <f>TeamDec[[#This Row],[Gender]]</f>
        <v>F</v>
      </c>
      <c r="AR324" s="51" t="str">
        <f>TeamDec[[#This Row],[AG]]</f>
        <v>U13</v>
      </c>
      <c r="AS324" s="35">
        <f t="shared" si="18"/>
        <v>1</v>
      </c>
      <c r="AT324" s="29">
        <f t="shared" si="19"/>
        <v>12</v>
      </c>
    </row>
    <row r="325" spans="1:46" x14ac:dyDescent="0.35">
      <c r="A325" s="5"/>
      <c r="B325" s="24" t="s">
        <v>417</v>
      </c>
      <c r="C325" s="6" t="s">
        <v>501</v>
      </c>
      <c r="D325" s="1" t="s">
        <v>893</v>
      </c>
      <c r="E325" s="1" t="s">
        <v>2</v>
      </c>
      <c r="F325" s="30" t="s">
        <v>17</v>
      </c>
      <c r="G325" s="7">
        <v>8</v>
      </c>
      <c r="H325" s="29" t="str">
        <f t="shared" si="17"/>
        <v>U13</v>
      </c>
      <c r="K325" s="54" t="str">
        <f>TeamDec[[#This Row],[FullName]]</f>
        <v>Freya Ballard</v>
      </c>
      <c r="L325" s="51" t="str">
        <f>TeamDec[[#This Row],[Club]]</f>
        <v>Colchester Harriers</v>
      </c>
      <c r="M325" s="52" t="str">
        <f>TeamDec[[#This Row],[Gender]]</f>
        <v>F</v>
      </c>
      <c r="N32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5" s="53" t="str">
        <f>TeamDec[[#This Row],[FullName]]</f>
        <v>Freya Ballard</v>
      </c>
      <c r="R325" s="51" t="str">
        <f>TeamDec[[#This Row],[Club]]</f>
        <v>Colchester Harriers</v>
      </c>
      <c r="S325" s="52" t="str">
        <f>TeamDec[[#This Row],[Gender]]</f>
        <v>F</v>
      </c>
      <c r="T3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5" s="53" t="str">
        <f>TeamDec[[#This Row],[FullName]]</f>
        <v>Freya Ballard</v>
      </c>
      <c r="X325" s="51" t="str">
        <f>TeamDec[[#This Row],[Club]]</f>
        <v>Colchester Harriers</v>
      </c>
      <c r="Y325" s="52" t="str">
        <f>TeamDec[[#This Row],[Gender]]</f>
        <v>F</v>
      </c>
      <c r="Z3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5" s="53" t="str">
        <f>TeamDec[[#This Row],[FullName]]</f>
        <v>Freya Ballard</v>
      </c>
      <c r="AD325" s="51" t="str">
        <f>TeamDec[[#This Row],[Club]]</f>
        <v>Colchester Harriers</v>
      </c>
      <c r="AE325" s="52" t="str">
        <f>TeamDec[[#This Row],[Gender]]</f>
        <v>F</v>
      </c>
      <c r="AF3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5" s="53" t="str">
        <f>TeamDec[[#This Row],[FullName]]</f>
        <v>Freya Ballard</v>
      </c>
      <c r="AJ325" s="51" t="str">
        <f>TeamDec[[#This Row],[Club]]</f>
        <v>Colchester Harriers</v>
      </c>
      <c r="AK325" s="52" t="str">
        <f>TeamDec[[#This Row],[Gender]]</f>
        <v>F</v>
      </c>
      <c r="AL3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5" s="53" t="str">
        <f>TeamDec[[#This Row],[FullName]]</f>
        <v>Freya Ballard</v>
      </c>
      <c r="AP325" s="51" t="str">
        <f>TeamDec[[#This Row],[Club]]</f>
        <v>Colchester Harriers</v>
      </c>
      <c r="AQ325" s="52" t="str">
        <f>TeamDec[[#This Row],[Gender]]</f>
        <v>F</v>
      </c>
      <c r="AR325" s="51" t="str">
        <f>TeamDec[[#This Row],[AG]]</f>
        <v>U13</v>
      </c>
      <c r="AS325" s="35">
        <f t="shared" si="18"/>
        <v>0</v>
      </c>
      <c r="AT325" s="29">
        <f t="shared" si="19"/>
        <v>0</v>
      </c>
    </row>
    <row r="326" spans="1:46" x14ac:dyDescent="0.35">
      <c r="A326" s="5"/>
      <c r="B326" s="24" t="s">
        <v>191</v>
      </c>
      <c r="C326" s="6" t="s">
        <v>536</v>
      </c>
      <c r="D326" s="1" t="s">
        <v>699</v>
      </c>
      <c r="E326" s="1" t="s">
        <v>2</v>
      </c>
      <c r="F326" s="30" t="s">
        <v>17</v>
      </c>
      <c r="G326" s="7">
        <v>10</v>
      </c>
      <c r="H326" s="29" t="str">
        <f t="shared" si="17"/>
        <v>U15</v>
      </c>
      <c r="K326" s="54" t="str">
        <f>TeamDec[[#This Row],[FullName]]</f>
        <v>Georgia Banyard</v>
      </c>
      <c r="L326" s="51" t="str">
        <f>TeamDec[[#This Row],[Club]]</f>
        <v>Colchester Harriers</v>
      </c>
      <c r="M326" s="52" t="str">
        <f>TeamDec[[#This Row],[Gender]]</f>
        <v>F</v>
      </c>
      <c r="N326" s="55">
        <f>IF(TeamDec[[#This Row],[Gender]]="M",
    IFERROR(VLOOKUP(TeamDec[[#This Row],[FullName]], tblRace1B[[Name]:[Posn]], 2, FALSE), ""),
    IFERROR(VLOOKUP(TeamDec[[#This Row],[FullName]], tblRace1G[[Name]:[Posn]], 2, FALSE), ""))</f>
        <v>13</v>
      </c>
      <c r="O326" s="56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326" s="53" t="str">
        <f>TeamDec[[#This Row],[FullName]]</f>
        <v>Georgia Banyard</v>
      </c>
      <c r="R326" s="51" t="str">
        <f>TeamDec[[#This Row],[Club]]</f>
        <v>Colchester Harriers</v>
      </c>
      <c r="S326" s="52" t="str">
        <f>TeamDec[[#This Row],[Gender]]</f>
        <v>F</v>
      </c>
      <c r="T326" s="35">
        <f>IF(TeamDec[[#This Row],[Gender]]="M",
    IFERROR(VLOOKUP(TeamDec[[#This Row],[FullName]], tblRace2B[[Name]:[Posn]], 2, FALSE), ""),
    IFERROR(VLOOKUP(TeamDec[[#This Row],[FullName]], tblRace2G[[Name]:[Posn]], 2, FALSE), ""))</f>
        <v>8</v>
      </c>
      <c r="U326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326" s="53" t="str">
        <f>TeamDec[[#This Row],[FullName]]</f>
        <v>Georgia Banyard</v>
      </c>
      <c r="X326" s="51" t="str">
        <f>TeamDec[[#This Row],[Club]]</f>
        <v>Colchester Harriers</v>
      </c>
      <c r="Y326" s="52" t="str">
        <f>TeamDec[[#This Row],[Gender]]</f>
        <v>F</v>
      </c>
      <c r="Z326" s="35">
        <f>IF(TeamDec[[#This Row],[Gender]]="M",
    IFERROR(VLOOKUP(TeamDec[[#This Row],[FullName]], tblRace3B[[Name]:[Posn]], 2, FALSE), ""),
    IFERROR(VLOOKUP(TeamDec[[#This Row],[FullName]], tblRace3G[[Name]:[Posn]], 2, FALSE), ""))</f>
        <v>9</v>
      </c>
      <c r="AA326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326" s="53" t="str">
        <f>TeamDec[[#This Row],[FullName]]</f>
        <v>Georgia Banyard</v>
      </c>
      <c r="AD326" s="51" t="str">
        <f>TeamDec[[#This Row],[Club]]</f>
        <v>Colchester Harriers</v>
      </c>
      <c r="AE326" s="52" t="str">
        <f>TeamDec[[#This Row],[Gender]]</f>
        <v>F</v>
      </c>
      <c r="AF3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6" s="53" t="str">
        <f>TeamDec[[#This Row],[FullName]]</f>
        <v>Georgia Banyard</v>
      </c>
      <c r="AJ326" s="51" t="str">
        <f>TeamDec[[#This Row],[Club]]</f>
        <v>Colchester Harriers</v>
      </c>
      <c r="AK326" s="52" t="str">
        <f>TeamDec[[#This Row],[Gender]]</f>
        <v>F</v>
      </c>
      <c r="AL3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6" s="53" t="str">
        <f>TeamDec[[#This Row],[FullName]]</f>
        <v>Georgia Banyard</v>
      </c>
      <c r="AP326" s="51" t="str">
        <f>TeamDec[[#This Row],[Club]]</f>
        <v>Colchester Harriers</v>
      </c>
      <c r="AQ326" s="52" t="str">
        <f>TeamDec[[#This Row],[Gender]]</f>
        <v>F</v>
      </c>
      <c r="AR326" s="51" t="str">
        <f>TeamDec[[#This Row],[AG]]</f>
        <v>U15</v>
      </c>
      <c r="AS326" s="35">
        <f t="shared" si="18"/>
        <v>3</v>
      </c>
      <c r="AT326" s="29">
        <f t="shared" si="19"/>
        <v>16</v>
      </c>
    </row>
    <row r="327" spans="1:46" x14ac:dyDescent="0.35">
      <c r="A327" s="5"/>
      <c r="B327" s="24" t="s">
        <v>212</v>
      </c>
      <c r="C327" s="6" t="s">
        <v>379</v>
      </c>
      <c r="D327" s="1" t="s">
        <v>894</v>
      </c>
      <c r="E327" s="1" t="s">
        <v>2</v>
      </c>
      <c r="F327" s="30" t="s">
        <v>17</v>
      </c>
      <c r="G327" s="7">
        <v>10</v>
      </c>
      <c r="H327" s="29" t="str">
        <f t="shared" si="17"/>
        <v>U15</v>
      </c>
      <c r="K327" s="54" t="str">
        <f>TeamDec[[#This Row],[FullName]]</f>
        <v>Grace Cooper</v>
      </c>
      <c r="L327" s="51" t="str">
        <f>TeamDec[[#This Row],[Club]]</f>
        <v>Colchester Harriers</v>
      </c>
      <c r="M327" s="52" t="str">
        <f>TeamDec[[#This Row],[Gender]]</f>
        <v>F</v>
      </c>
      <c r="N32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7" s="53" t="str">
        <f>TeamDec[[#This Row],[FullName]]</f>
        <v>Grace Cooper</v>
      </c>
      <c r="R327" s="51" t="str">
        <f>TeamDec[[#This Row],[Club]]</f>
        <v>Colchester Harriers</v>
      </c>
      <c r="S327" s="52" t="str">
        <f>TeamDec[[#This Row],[Gender]]</f>
        <v>F</v>
      </c>
      <c r="T3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7" s="53" t="str">
        <f>TeamDec[[#This Row],[FullName]]</f>
        <v>Grace Cooper</v>
      </c>
      <c r="X327" s="51" t="str">
        <f>TeamDec[[#This Row],[Club]]</f>
        <v>Colchester Harriers</v>
      </c>
      <c r="Y327" s="52" t="str">
        <f>TeamDec[[#This Row],[Gender]]</f>
        <v>F</v>
      </c>
      <c r="Z3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7" s="53" t="str">
        <f>TeamDec[[#This Row],[FullName]]</f>
        <v>Grace Cooper</v>
      </c>
      <c r="AD327" s="51" t="str">
        <f>TeamDec[[#This Row],[Club]]</f>
        <v>Colchester Harriers</v>
      </c>
      <c r="AE327" s="52" t="str">
        <f>TeamDec[[#This Row],[Gender]]</f>
        <v>F</v>
      </c>
      <c r="AF3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7" s="53" t="str">
        <f>TeamDec[[#This Row],[FullName]]</f>
        <v>Grace Cooper</v>
      </c>
      <c r="AJ327" s="51" t="str">
        <f>TeamDec[[#This Row],[Club]]</f>
        <v>Colchester Harriers</v>
      </c>
      <c r="AK327" s="52" t="str">
        <f>TeamDec[[#This Row],[Gender]]</f>
        <v>F</v>
      </c>
      <c r="AL3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7" s="53" t="str">
        <f>TeamDec[[#This Row],[FullName]]</f>
        <v>Grace Cooper</v>
      </c>
      <c r="AP327" s="51" t="str">
        <f>TeamDec[[#This Row],[Club]]</f>
        <v>Colchester Harriers</v>
      </c>
      <c r="AQ327" s="52" t="str">
        <f>TeamDec[[#This Row],[Gender]]</f>
        <v>F</v>
      </c>
      <c r="AR327" s="51" t="str">
        <f>TeamDec[[#This Row],[AG]]</f>
        <v>U15</v>
      </c>
      <c r="AS327" s="35">
        <f t="shared" si="18"/>
        <v>0</v>
      </c>
      <c r="AT327" s="29">
        <f t="shared" si="19"/>
        <v>0</v>
      </c>
    </row>
    <row r="328" spans="1:46" x14ac:dyDescent="0.35">
      <c r="A328" s="5"/>
      <c r="B328" s="24" t="s">
        <v>520</v>
      </c>
      <c r="C328" s="6" t="s">
        <v>521</v>
      </c>
      <c r="D328" s="1" t="s">
        <v>895</v>
      </c>
      <c r="E328" s="1" t="s">
        <v>2</v>
      </c>
      <c r="F328" s="30" t="s">
        <v>17</v>
      </c>
      <c r="G328" s="7">
        <v>9</v>
      </c>
      <c r="H328" s="29" t="str">
        <f t="shared" si="17"/>
        <v>U15</v>
      </c>
      <c r="K328" s="54" t="str">
        <f>TeamDec[[#This Row],[FullName]]</f>
        <v>Harmonie Smithers</v>
      </c>
      <c r="L328" s="51" t="str">
        <f>TeamDec[[#This Row],[Club]]</f>
        <v>Colchester Harriers</v>
      </c>
      <c r="M328" s="52" t="str">
        <f>TeamDec[[#This Row],[Gender]]</f>
        <v>F</v>
      </c>
      <c r="N32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8" s="53" t="str">
        <f>TeamDec[[#This Row],[FullName]]</f>
        <v>Harmonie Smithers</v>
      </c>
      <c r="R328" s="51" t="str">
        <f>TeamDec[[#This Row],[Club]]</f>
        <v>Colchester Harriers</v>
      </c>
      <c r="S328" s="52" t="str">
        <f>TeamDec[[#This Row],[Gender]]</f>
        <v>F</v>
      </c>
      <c r="T3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8" s="53" t="str">
        <f>TeamDec[[#This Row],[FullName]]</f>
        <v>Harmonie Smithers</v>
      </c>
      <c r="X328" s="51" t="str">
        <f>TeamDec[[#This Row],[Club]]</f>
        <v>Colchester Harriers</v>
      </c>
      <c r="Y328" s="52" t="str">
        <f>TeamDec[[#This Row],[Gender]]</f>
        <v>F</v>
      </c>
      <c r="Z3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8" s="53" t="str">
        <f>TeamDec[[#This Row],[FullName]]</f>
        <v>Harmonie Smithers</v>
      </c>
      <c r="AD328" s="51" t="str">
        <f>TeamDec[[#This Row],[Club]]</f>
        <v>Colchester Harriers</v>
      </c>
      <c r="AE328" s="52" t="str">
        <f>TeamDec[[#This Row],[Gender]]</f>
        <v>F</v>
      </c>
      <c r="AF3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8" s="53" t="str">
        <f>TeamDec[[#This Row],[FullName]]</f>
        <v>Harmonie Smithers</v>
      </c>
      <c r="AJ328" s="51" t="str">
        <f>TeamDec[[#This Row],[Club]]</f>
        <v>Colchester Harriers</v>
      </c>
      <c r="AK328" s="52" t="str">
        <f>TeamDec[[#This Row],[Gender]]</f>
        <v>F</v>
      </c>
      <c r="AL3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8" s="53" t="str">
        <f>TeamDec[[#This Row],[FullName]]</f>
        <v>Harmonie Smithers</v>
      </c>
      <c r="AP328" s="51" t="str">
        <f>TeamDec[[#This Row],[Club]]</f>
        <v>Colchester Harriers</v>
      </c>
      <c r="AQ328" s="52" t="str">
        <f>TeamDec[[#This Row],[Gender]]</f>
        <v>F</v>
      </c>
      <c r="AR328" s="51" t="str">
        <f>TeamDec[[#This Row],[AG]]</f>
        <v>U15</v>
      </c>
      <c r="AS328" s="35">
        <f t="shared" si="18"/>
        <v>0</v>
      </c>
      <c r="AT328" s="29">
        <f t="shared" si="19"/>
        <v>0</v>
      </c>
    </row>
    <row r="329" spans="1:46" x14ac:dyDescent="0.35">
      <c r="A329" s="5"/>
      <c r="B329" s="24" t="s">
        <v>806</v>
      </c>
      <c r="C329" s="6" t="s">
        <v>855</v>
      </c>
      <c r="D329" s="1" t="s">
        <v>896</v>
      </c>
      <c r="E329" s="1" t="s">
        <v>2</v>
      </c>
      <c r="F329" s="30" t="s">
        <v>17</v>
      </c>
      <c r="G329" s="7">
        <v>4</v>
      </c>
      <c r="H329" s="29" t="str">
        <f t="shared" ref="H329:H392" si="20">IF(AND(G329&lt;=6,G329&gt;=3),"U11",IF(AND(G329&lt;=8,G329&gt;6),"U13",IF(AND(G329&lt;=10,G329&gt;8),"U15",IF(AND(G329&lt;=12,G329&gt;10),"U17","NULL"))))</f>
        <v>U11</v>
      </c>
      <c r="K329" s="54" t="str">
        <f>TeamDec[[#This Row],[FullName]]</f>
        <v>Harriet Morgan</v>
      </c>
      <c r="L329" s="51" t="str">
        <f>TeamDec[[#This Row],[Club]]</f>
        <v>Colchester Harriers</v>
      </c>
      <c r="M329" s="52" t="str">
        <f>TeamDec[[#This Row],[Gender]]</f>
        <v>F</v>
      </c>
      <c r="N32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9" s="53" t="str">
        <f>TeamDec[[#This Row],[FullName]]</f>
        <v>Harriet Morgan</v>
      </c>
      <c r="R329" s="51" t="str">
        <f>TeamDec[[#This Row],[Club]]</f>
        <v>Colchester Harriers</v>
      </c>
      <c r="S329" s="52" t="str">
        <f>TeamDec[[#This Row],[Gender]]</f>
        <v>F</v>
      </c>
      <c r="T3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9" s="53" t="str">
        <f>TeamDec[[#This Row],[FullName]]</f>
        <v>Harriet Morgan</v>
      </c>
      <c r="X329" s="51" t="str">
        <f>TeamDec[[#This Row],[Club]]</f>
        <v>Colchester Harriers</v>
      </c>
      <c r="Y329" s="52" t="str">
        <f>TeamDec[[#This Row],[Gender]]</f>
        <v>F</v>
      </c>
      <c r="Z329" s="35">
        <f>IF(TeamDec[[#This Row],[Gender]]="M",
    IFERROR(VLOOKUP(TeamDec[[#This Row],[FullName]], tblRace3B[[Name]:[Posn]], 2, FALSE), ""),
    IFERROR(VLOOKUP(TeamDec[[#This Row],[FullName]], tblRace3G[[Name]:[Posn]], 2, FALSE), ""))</f>
        <v>42</v>
      </c>
      <c r="AA329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329" s="53" t="str">
        <f>TeamDec[[#This Row],[FullName]]</f>
        <v>Harriet Morgan</v>
      </c>
      <c r="AD329" s="51" t="str">
        <f>TeamDec[[#This Row],[Club]]</f>
        <v>Colchester Harriers</v>
      </c>
      <c r="AE329" s="52" t="str">
        <f>TeamDec[[#This Row],[Gender]]</f>
        <v>F</v>
      </c>
      <c r="AF329" s="35">
        <f>IF(TeamDec[[#This Row],[Gender]]="M",
    IFERROR(VLOOKUP(TeamDec[[#This Row],[FullName]], tblRace4B[[Name]:[Posn]], 2, FALSE), ""),
    IFERROR(VLOOKUP(TeamDec[[#This Row],[FullName]], tblRace4G[[Name]:[Posn]], 2, FALSE), ""))</f>
        <v>42</v>
      </c>
      <c r="AG329" s="29">
        <f>IF(TeamDec[[#This Row],[Gender]]="M",
    IFERROR(VLOOKUP(TeamDec[[#This Row],[FullName]], tblRace4B[[Name]:[Points]], 5, FALSE), ""),
    IFERROR(VLOOKUP(TeamDec[[#This Row],[FullName]], tblRace4G[[Name]:[Points]], 5, FALSE), ""))</f>
        <v>12</v>
      </c>
      <c r="AI329" s="53" t="str">
        <f>TeamDec[[#This Row],[FullName]]</f>
        <v>Harriet Morgan</v>
      </c>
      <c r="AJ329" s="51" t="str">
        <f>TeamDec[[#This Row],[Club]]</f>
        <v>Colchester Harriers</v>
      </c>
      <c r="AK329" s="52" t="str">
        <f>TeamDec[[#This Row],[Gender]]</f>
        <v>F</v>
      </c>
      <c r="AL3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9" s="53" t="str">
        <f>TeamDec[[#This Row],[FullName]]</f>
        <v>Harriet Morgan</v>
      </c>
      <c r="AP329" s="51" t="str">
        <f>TeamDec[[#This Row],[Club]]</f>
        <v>Colchester Harriers</v>
      </c>
      <c r="AQ329" s="52" t="str">
        <f>TeamDec[[#This Row],[Gender]]</f>
        <v>F</v>
      </c>
      <c r="AR329" s="51" t="str">
        <f>TeamDec[[#This Row],[AG]]</f>
        <v>U11</v>
      </c>
      <c r="AS329" s="35">
        <f t="shared" ref="AS329:AS388" si="21">COUNT(N329:N329,T329:T329,Z329:Z329,AF329:AF329,AL329:AL329)</f>
        <v>2</v>
      </c>
      <c r="AT329" s="29">
        <f t="shared" ref="AT329:AT388" si="22">SUM(O329,U329,AA329,AG329,AM329)</f>
        <v>26</v>
      </c>
    </row>
    <row r="330" spans="1:46" x14ac:dyDescent="0.35">
      <c r="A330" s="5"/>
      <c r="B330" s="24" t="s">
        <v>537</v>
      </c>
      <c r="C330" s="6" t="s">
        <v>484</v>
      </c>
      <c r="D330" s="1" t="s">
        <v>897</v>
      </c>
      <c r="E330" s="1" t="s">
        <v>2</v>
      </c>
      <c r="F330" s="30" t="s">
        <v>17</v>
      </c>
      <c r="G330" s="7">
        <v>10</v>
      </c>
      <c r="H330" s="29" t="str">
        <f t="shared" si="20"/>
        <v>U15</v>
      </c>
      <c r="K330" s="54" t="str">
        <f>TeamDec[[#This Row],[FullName]]</f>
        <v>Helena Fairbank</v>
      </c>
      <c r="L330" s="51" t="str">
        <f>TeamDec[[#This Row],[Club]]</f>
        <v>Colchester Harriers</v>
      </c>
      <c r="M330" s="52" t="str">
        <f>TeamDec[[#This Row],[Gender]]</f>
        <v>F</v>
      </c>
      <c r="N33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0" s="53" t="str">
        <f>TeamDec[[#This Row],[FullName]]</f>
        <v>Helena Fairbank</v>
      </c>
      <c r="R330" s="51" t="str">
        <f>TeamDec[[#This Row],[Club]]</f>
        <v>Colchester Harriers</v>
      </c>
      <c r="S330" s="52" t="str">
        <f>TeamDec[[#This Row],[Gender]]</f>
        <v>F</v>
      </c>
      <c r="T3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0" s="53" t="str">
        <f>TeamDec[[#This Row],[FullName]]</f>
        <v>Helena Fairbank</v>
      </c>
      <c r="X330" s="51" t="str">
        <f>TeamDec[[#This Row],[Club]]</f>
        <v>Colchester Harriers</v>
      </c>
      <c r="Y330" s="52" t="str">
        <f>TeamDec[[#This Row],[Gender]]</f>
        <v>F</v>
      </c>
      <c r="Z330" s="35">
        <f>IF(TeamDec[[#This Row],[Gender]]="M",
    IFERROR(VLOOKUP(TeamDec[[#This Row],[FullName]], tblRace3B[[Name]:[Posn]], 2, FALSE), ""),
    IFERROR(VLOOKUP(TeamDec[[#This Row],[FullName]], tblRace3G[[Name]:[Posn]], 2, FALSE), ""))</f>
        <v>35</v>
      </c>
      <c r="AA330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330" s="53" t="str">
        <f>TeamDec[[#This Row],[FullName]]</f>
        <v>Helena Fairbank</v>
      </c>
      <c r="AD330" s="51" t="str">
        <f>TeamDec[[#This Row],[Club]]</f>
        <v>Colchester Harriers</v>
      </c>
      <c r="AE330" s="52" t="str">
        <f>TeamDec[[#This Row],[Gender]]</f>
        <v>F</v>
      </c>
      <c r="AF330" s="35">
        <f>IF(TeamDec[[#This Row],[Gender]]="M",
    IFERROR(VLOOKUP(TeamDec[[#This Row],[FullName]], tblRace4B[[Name]:[Posn]], 2, FALSE), ""),
    IFERROR(VLOOKUP(TeamDec[[#This Row],[FullName]], tblRace4G[[Name]:[Posn]], 2, FALSE), ""))</f>
        <v>39</v>
      </c>
      <c r="AG330" s="29">
        <f>IF(TeamDec[[#This Row],[Gender]]="M",
    IFERROR(VLOOKUP(TeamDec[[#This Row],[FullName]], tblRace4B[[Name]:[Points]], 5, FALSE), ""),
    IFERROR(VLOOKUP(TeamDec[[#This Row],[FullName]], tblRace4G[[Name]:[Points]], 5, FALSE), ""))</f>
        <v>11</v>
      </c>
      <c r="AI330" s="53" t="str">
        <f>TeamDec[[#This Row],[FullName]]</f>
        <v>Helena Fairbank</v>
      </c>
      <c r="AJ330" s="51" t="str">
        <f>TeamDec[[#This Row],[Club]]</f>
        <v>Colchester Harriers</v>
      </c>
      <c r="AK330" s="52" t="str">
        <f>TeamDec[[#This Row],[Gender]]</f>
        <v>F</v>
      </c>
      <c r="AL3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0" s="53" t="str">
        <f>TeamDec[[#This Row],[FullName]]</f>
        <v>Helena Fairbank</v>
      </c>
      <c r="AP330" s="51" t="str">
        <f>TeamDec[[#This Row],[Club]]</f>
        <v>Colchester Harriers</v>
      </c>
      <c r="AQ330" s="52" t="str">
        <f>TeamDec[[#This Row],[Gender]]</f>
        <v>F</v>
      </c>
      <c r="AR330" s="51" t="str">
        <f>TeamDec[[#This Row],[AG]]</f>
        <v>U15</v>
      </c>
      <c r="AS330" s="35">
        <f t="shared" si="21"/>
        <v>2</v>
      </c>
      <c r="AT330" s="29">
        <f t="shared" si="22"/>
        <v>23</v>
      </c>
    </row>
    <row r="331" spans="1:46" x14ac:dyDescent="0.35">
      <c r="A331" s="5"/>
      <c r="B331" s="24" t="s">
        <v>487</v>
      </c>
      <c r="C331" s="6" t="s">
        <v>488</v>
      </c>
      <c r="D331" s="1" t="s">
        <v>898</v>
      </c>
      <c r="E331" s="1" t="s">
        <v>2</v>
      </c>
      <c r="F331" s="30" t="s">
        <v>17</v>
      </c>
      <c r="G331" s="7">
        <v>7</v>
      </c>
      <c r="H331" s="29" t="str">
        <f t="shared" si="20"/>
        <v>U13</v>
      </c>
      <c r="K331" s="54" t="str">
        <f>TeamDec[[#This Row],[FullName]]</f>
        <v>Holiness Ohumende</v>
      </c>
      <c r="L331" s="51" t="str">
        <f>TeamDec[[#This Row],[Club]]</f>
        <v>Colchester Harriers</v>
      </c>
      <c r="M331" s="52" t="str">
        <f>TeamDec[[#This Row],[Gender]]</f>
        <v>F</v>
      </c>
      <c r="N33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1" s="53" t="str">
        <f>TeamDec[[#This Row],[FullName]]</f>
        <v>Holiness Ohumende</v>
      </c>
      <c r="R331" s="51" t="str">
        <f>TeamDec[[#This Row],[Club]]</f>
        <v>Colchester Harriers</v>
      </c>
      <c r="S331" s="52" t="str">
        <f>TeamDec[[#This Row],[Gender]]</f>
        <v>F</v>
      </c>
      <c r="T3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1" s="53" t="str">
        <f>TeamDec[[#This Row],[FullName]]</f>
        <v>Holiness Ohumende</v>
      </c>
      <c r="X331" s="51" t="str">
        <f>TeamDec[[#This Row],[Club]]</f>
        <v>Colchester Harriers</v>
      </c>
      <c r="Y331" s="52" t="str">
        <f>TeamDec[[#This Row],[Gender]]</f>
        <v>F</v>
      </c>
      <c r="Z3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1" s="53" t="str">
        <f>TeamDec[[#This Row],[FullName]]</f>
        <v>Holiness Ohumende</v>
      </c>
      <c r="AD331" s="51" t="str">
        <f>TeamDec[[#This Row],[Club]]</f>
        <v>Colchester Harriers</v>
      </c>
      <c r="AE331" s="52" t="str">
        <f>TeamDec[[#This Row],[Gender]]</f>
        <v>F</v>
      </c>
      <c r="AF3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1" s="53" t="str">
        <f>TeamDec[[#This Row],[FullName]]</f>
        <v>Holiness Ohumende</v>
      </c>
      <c r="AJ331" s="51" t="str">
        <f>TeamDec[[#This Row],[Club]]</f>
        <v>Colchester Harriers</v>
      </c>
      <c r="AK331" s="52" t="str">
        <f>TeamDec[[#This Row],[Gender]]</f>
        <v>F</v>
      </c>
      <c r="AL3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1" s="53" t="str">
        <f>TeamDec[[#This Row],[FullName]]</f>
        <v>Holiness Ohumende</v>
      </c>
      <c r="AP331" s="51" t="str">
        <f>TeamDec[[#This Row],[Club]]</f>
        <v>Colchester Harriers</v>
      </c>
      <c r="AQ331" s="52" t="str">
        <f>TeamDec[[#This Row],[Gender]]</f>
        <v>F</v>
      </c>
      <c r="AR331" s="51" t="str">
        <f>TeamDec[[#This Row],[AG]]</f>
        <v>U13</v>
      </c>
      <c r="AS331" s="35">
        <f t="shared" si="21"/>
        <v>0</v>
      </c>
      <c r="AT331" s="29">
        <f t="shared" si="22"/>
        <v>0</v>
      </c>
    </row>
    <row r="332" spans="1:46" x14ac:dyDescent="0.35">
      <c r="A332" s="5"/>
      <c r="B332" s="24" t="s">
        <v>522</v>
      </c>
      <c r="C332" s="6" t="s">
        <v>488</v>
      </c>
      <c r="D332" s="1" t="s">
        <v>899</v>
      </c>
      <c r="E332" s="1" t="s">
        <v>2</v>
      </c>
      <c r="F332" s="30" t="s">
        <v>17</v>
      </c>
      <c r="G332" s="7">
        <v>9</v>
      </c>
      <c r="H332" s="29" t="str">
        <f t="shared" si="20"/>
        <v>U15</v>
      </c>
      <c r="K332" s="54" t="str">
        <f>TeamDec[[#This Row],[FullName]]</f>
        <v>Hope Ohumende</v>
      </c>
      <c r="L332" s="51" t="str">
        <f>TeamDec[[#This Row],[Club]]</f>
        <v>Colchester Harriers</v>
      </c>
      <c r="M332" s="52" t="str">
        <f>TeamDec[[#This Row],[Gender]]</f>
        <v>F</v>
      </c>
      <c r="N33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2" s="53" t="str">
        <f>TeamDec[[#This Row],[FullName]]</f>
        <v>Hope Ohumende</v>
      </c>
      <c r="R332" s="51" t="str">
        <f>TeamDec[[#This Row],[Club]]</f>
        <v>Colchester Harriers</v>
      </c>
      <c r="S332" s="52" t="str">
        <f>TeamDec[[#This Row],[Gender]]</f>
        <v>F</v>
      </c>
      <c r="T3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2" s="53" t="str">
        <f>TeamDec[[#This Row],[FullName]]</f>
        <v>Hope Ohumende</v>
      </c>
      <c r="X332" s="51" t="str">
        <f>TeamDec[[#This Row],[Club]]</f>
        <v>Colchester Harriers</v>
      </c>
      <c r="Y332" s="52" t="str">
        <f>TeamDec[[#This Row],[Gender]]</f>
        <v>F</v>
      </c>
      <c r="Z3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2" s="53" t="str">
        <f>TeamDec[[#This Row],[FullName]]</f>
        <v>Hope Ohumende</v>
      </c>
      <c r="AD332" s="51" t="str">
        <f>TeamDec[[#This Row],[Club]]</f>
        <v>Colchester Harriers</v>
      </c>
      <c r="AE332" s="52" t="str">
        <f>TeamDec[[#This Row],[Gender]]</f>
        <v>F</v>
      </c>
      <c r="AF3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2" s="53" t="str">
        <f>TeamDec[[#This Row],[FullName]]</f>
        <v>Hope Ohumende</v>
      </c>
      <c r="AJ332" s="51" t="str">
        <f>TeamDec[[#This Row],[Club]]</f>
        <v>Colchester Harriers</v>
      </c>
      <c r="AK332" s="52" t="str">
        <f>TeamDec[[#This Row],[Gender]]</f>
        <v>F</v>
      </c>
      <c r="AL3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2" s="53" t="str">
        <f>TeamDec[[#This Row],[FullName]]</f>
        <v>Hope Ohumende</v>
      </c>
      <c r="AP332" s="51" t="str">
        <f>TeamDec[[#This Row],[Club]]</f>
        <v>Colchester Harriers</v>
      </c>
      <c r="AQ332" s="52" t="str">
        <f>TeamDec[[#This Row],[Gender]]</f>
        <v>F</v>
      </c>
      <c r="AR332" s="51" t="str">
        <f>TeamDec[[#This Row],[AG]]</f>
        <v>U15</v>
      </c>
      <c r="AS332" s="35">
        <f t="shared" si="21"/>
        <v>0</v>
      </c>
      <c r="AT332" s="29">
        <f t="shared" si="22"/>
        <v>0</v>
      </c>
    </row>
    <row r="333" spans="1:46" x14ac:dyDescent="0.35">
      <c r="A333" s="5"/>
      <c r="B333" s="24" t="s">
        <v>475</v>
      </c>
      <c r="C333" s="6" t="s">
        <v>476</v>
      </c>
      <c r="D333" s="1" t="s">
        <v>900</v>
      </c>
      <c r="E333" s="1" t="s">
        <v>2</v>
      </c>
      <c r="F333" s="30" t="s">
        <v>17</v>
      </c>
      <c r="G333" s="7">
        <v>6</v>
      </c>
      <c r="H333" s="29" t="str">
        <f t="shared" si="20"/>
        <v>U11</v>
      </c>
      <c r="K333" s="54" t="str">
        <f>TeamDec[[#This Row],[FullName]]</f>
        <v>Iris Pampapathi</v>
      </c>
      <c r="L333" s="51" t="str">
        <f>TeamDec[[#This Row],[Club]]</f>
        <v>Colchester Harriers</v>
      </c>
      <c r="M333" s="52" t="str">
        <f>TeamDec[[#This Row],[Gender]]</f>
        <v>F</v>
      </c>
      <c r="N33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3" s="53" t="str">
        <f>TeamDec[[#This Row],[FullName]]</f>
        <v>Iris Pampapathi</v>
      </c>
      <c r="R333" s="51" t="str">
        <f>TeamDec[[#This Row],[Club]]</f>
        <v>Colchester Harriers</v>
      </c>
      <c r="S333" s="52" t="str">
        <f>TeamDec[[#This Row],[Gender]]</f>
        <v>F</v>
      </c>
      <c r="T33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3" s="53" t="str">
        <f>TeamDec[[#This Row],[FullName]]</f>
        <v>Iris Pampapathi</v>
      </c>
      <c r="X333" s="51" t="str">
        <f>TeamDec[[#This Row],[Club]]</f>
        <v>Colchester Harriers</v>
      </c>
      <c r="Y333" s="52" t="str">
        <f>TeamDec[[#This Row],[Gender]]</f>
        <v>F</v>
      </c>
      <c r="Z3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3" s="53" t="str">
        <f>TeamDec[[#This Row],[FullName]]</f>
        <v>Iris Pampapathi</v>
      </c>
      <c r="AD333" s="51" t="str">
        <f>TeamDec[[#This Row],[Club]]</f>
        <v>Colchester Harriers</v>
      </c>
      <c r="AE333" s="52" t="str">
        <f>TeamDec[[#This Row],[Gender]]</f>
        <v>F</v>
      </c>
      <c r="AF3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3" s="53" t="str">
        <f>TeamDec[[#This Row],[FullName]]</f>
        <v>Iris Pampapathi</v>
      </c>
      <c r="AJ333" s="51" t="str">
        <f>TeamDec[[#This Row],[Club]]</f>
        <v>Colchester Harriers</v>
      </c>
      <c r="AK333" s="52" t="str">
        <f>TeamDec[[#This Row],[Gender]]</f>
        <v>F</v>
      </c>
      <c r="AL3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3" s="53" t="str">
        <f>TeamDec[[#This Row],[FullName]]</f>
        <v>Iris Pampapathi</v>
      </c>
      <c r="AP333" s="51" t="str">
        <f>TeamDec[[#This Row],[Club]]</f>
        <v>Colchester Harriers</v>
      </c>
      <c r="AQ333" s="52" t="str">
        <f>TeamDec[[#This Row],[Gender]]</f>
        <v>F</v>
      </c>
      <c r="AR333" s="51" t="str">
        <f>TeamDec[[#This Row],[AG]]</f>
        <v>U11</v>
      </c>
      <c r="AS333" s="35">
        <f t="shared" si="21"/>
        <v>0</v>
      </c>
      <c r="AT333" s="29">
        <f t="shared" si="22"/>
        <v>0</v>
      </c>
    </row>
    <row r="334" spans="1:46" x14ac:dyDescent="0.35">
      <c r="A334" s="5"/>
      <c r="B334" s="24" t="s">
        <v>395</v>
      </c>
      <c r="C334" s="6" t="s">
        <v>523</v>
      </c>
      <c r="D334" s="1" t="s">
        <v>901</v>
      </c>
      <c r="E334" s="1" t="s">
        <v>2</v>
      </c>
      <c r="F334" s="30" t="s">
        <v>17</v>
      </c>
      <c r="G334" s="7">
        <v>9</v>
      </c>
      <c r="H334" s="29" t="str">
        <f t="shared" si="20"/>
        <v>U15</v>
      </c>
      <c r="K334" s="54" t="str">
        <f>TeamDec[[#This Row],[FullName]]</f>
        <v>Isabella Shippey</v>
      </c>
      <c r="L334" s="51" t="str">
        <f>TeamDec[[#This Row],[Club]]</f>
        <v>Colchester Harriers</v>
      </c>
      <c r="M334" s="52" t="str">
        <f>TeamDec[[#This Row],[Gender]]</f>
        <v>F</v>
      </c>
      <c r="N33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4" s="53" t="str">
        <f>TeamDec[[#This Row],[FullName]]</f>
        <v>Isabella Shippey</v>
      </c>
      <c r="R334" s="51" t="str">
        <f>TeamDec[[#This Row],[Club]]</f>
        <v>Colchester Harriers</v>
      </c>
      <c r="S334" s="52" t="str">
        <f>TeamDec[[#This Row],[Gender]]</f>
        <v>F</v>
      </c>
      <c r="T33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4" s="53" t="str">
        <f>TeamDec[[#This Row],[FullName]]</f>
        <v>Isabella Shippey</v>
      </c>
      <c r="X334" s="51" t="str">
        <f>TeamDec[[#This Row],[Club]]</f>
        <v>Colchester Harriers</v>
      </c>
      <c r="Y334" s="52" t="str">
        <f>TeamDec[[#This Row],[Gender]]</f>
        <v>F</v>
      </c>
      <c r="Z3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4" s="53" t="str">
        <f>TeamDec[[#This Row],[FullName]]</f>
        <v>Isabella Shippey</v>
      </c>
      <c r="AD334" s="51" t="str">
        <f>TeamDec[[#This Row],[Club]]</f>
        <v>Colchester Harriers</v>
      </c>
      <c r="AE334" s="52" t="str">
        <f>TeamDec[[#This Row],[Gender]]</f>
        <v>F</v>
      </c>
      <c r="AF3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4" s="53" t="str">
        <f>TeamDec[[#This Row],[FullName]]</f>
        <v>Isabella Shippey</v>
      </c>
      <c r="AJ334" s="51" t="str">
        <f>TeamDec[[#This Row],[Club]]</f>
        <v>Colchester Harriers</v>
      </c>
      <c r="AK334" s="52" t="str">
        <f>TeamDec[[#This Row],[Gender]]</f>
        <v>F</v>
      </c>
      <c r="AL3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4" s="53" t="str">
        <f>TeamDec[[#This Row],[FullName]]</f>
        <v>Isabella Shippey</v>
      </c>
      <c r="AP334" s="51" t="str">
        <f>TeamDec[[#This Row],[Club]]</f>
        <v>Colchester Harriers</v>
      </c>
      <c r="AQ334" s="52" t="str">
        <f>TeamDec[[#This Row],[Gender]]</f>
        <v>F</v>
      </c>
      <c r="AR334" s="51" t="str">
        <f>TeamDec[[#This Row],[AG]]</f>
        <v>U15</v>
      </c>
      <c r="AS334" s="35">
        <f t="shared" si="21"/>
        <v>0</v>
      </c>
      <c r="AT334" s="29">
        <f t="shared" si="22"/>
        <v>0</v>
      </c>
    </row>
    <row r="335" spans="1:46" x14ac:dyDescent="0.35">
      <c r="A335" s="5"/>
      <c r="B335" s="24" t="s">
        <v>178</v>
      </c>
      <c r="C335" s="6" t="s">
        <v>559</v>
      </c>
      <c r="D335" s="1" t="s">
        <v>704</v>
      </c>
      <c r="E335" s="1" t="s">
        <v>2</v>
      </c>
      <c r="F335" s="30" t="s">
        <v>17</v>
      </c>
      <c r="G335" s="7">
        <v>12</v>
      </c>
      <c r="H335" s="29" t="str">
        <f t="shared" si="20"/>
        <v>U17</v>
      </c>
      <c r="K335" s="54" t="str">
        <f>TeamDec[[#This Row],[FullName]]</f>
        <v>Isabelle Bueggeln</v>
      </c>
      <c r="L335" s="51" t="str">
        <f>TeamDec[[#This Row],[Club]]</f>
        <v>Colchester Harriers</v>
      </c>
      <c r="M335" s="52" t="str">
        <f>TeamDec[[#This Row],[Gender]]</f>
        <v>F</v>
      </c>
      <c r="N335" s="55">
        <f>IF(TeamDec[[#This Row],[Gender]]="M",
    IFERROR(VLOOKUP(TeamDec[[#This Row],[FullName]], tblRace1B[[Name]:[Posn]], 2, FALSE), ""),
    IFERROR(VLOOKUP(TeamDec[[#This Row],[FullName]], tblRace1G[[Name]:[Posn]], 2, FALSE), ""))</f>
        <v>22</v>
      </c>
      <c r="O335" s="56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335" s="53" t="str">
        <f>TeamDec[[#This Row],[FullName]]</f>
        <v>Isabelle Bueggeln</v>
      </c>
      <c r="R335" s="51" t="str">
        <f>TeamDec[[#This Row],[Club]]</f>
        <v>Colchester Harriers</v>
      </c>
      <c r="S335" s="52" t="str">
        <f>TeamDec[[#This Row],[Gender]]</f>
        <v>F</v>
      </c>
      <c r="T335" s="35">
        <f>IF(TeamDec[[#This Row],[Gender]]="M",
    IFERROR(VLOOKUP(TeamDec[[#This Row],[FullName]], tblRace2B[[Name]:[Posn]], 2, FALSE), ""),
    IFERROR(VLOOKUP(TeamDec[[#This Row],[FullName]], tblRace2G[[Name]:[Posn]], 2, FALSE), ""))</f>
        <v>19</v>
      </c>
      <c r="U335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335" s="53" t="str">
        <f>TeamDec[[#This Row],[FullName]]</f>
        <v>Isabelle Bueggeln</v>
      </c>
      <c r="X335" s="51" t="str">
        <f>TeamDec[[#This Row],[Club]]</f>
        <v>Colchester Harriers</v>
      </c>
      <c r="Y335" s="52" t="str">
        <f>TeamDec[[#This Row],[Gender]]</f>
        <v>F</v>
      </c>
      <c r="Z33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5" s="53" t="str">
        <f>TeamDec[[#This Row],[FullName]]</f>
        <v>Isabelle Bueggeln</v>
      </c>
      <c r="AD335" s="51" t="str">
        <f>TeamDec[[#This Row],[Club]]</f>
        <v>Colchester Harriers</v>
      </c>
      <c r="AE335" s="52" t="str">
        <f>TeamDec[[#This Row],[Gender]]</f>
        <v>F</v>
      </c>
      <c r="AF335" s="35">
        <f>IF(TeamDec[[#This Row],[Gender]]="M",
    IFERROR(VLOOKUP(TeamDec[[#This Row],[FullName]], tblRace4B[[Name]:[Posn]], 2, FALSE), ""),
    IFERROR(VLOOKUP(TeamDec[[#This Row],[FullName]], tblRace4G[[Name]:[Posn]], 2, FALSE), ""))</f>
        <v>22</v>
      </c>
      <c r="AG335" s="29">
        <f>IF(TeamDec[[#This Row],[Gender]]="M",
    IFERROR(VLOOKUP(TeamDec[[#This Row],[FullName]], tblRace4B[[Name]:[Points]], 5, FALSE), ""),
    IFERROR(VLOOKUP(TeamDec[[#This Row],[FullName]], tblRace4G[[Name]:[Points]], 5, FALSE), ""))</f>
        <v>4</v>
      </c>
      <c r="AI335" s="53" t="str">
        <f>TeamDec[[#This Row],[FullName]]</f>
        <v>Isabelle Bueggeln</v>
      </c>
      <c r="AJ335" s="51" t="str">
        <f>TeamDec[[#This Row],[Club]]</f>
        <v>Colchester Harriers</v>
      </c>
      <c r="AK335" s="52" t="str">
        <f>TeamDec[[#This Row],[Gender]]</f>
        <v>F</v>
      </c>
      <c r="AL3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5" s="53" t="str">
        <f>TeamDec[[#This Row],[FullName]]</f>
        <v>Isabelle Bueggeln</v>
      </c>
      <c r="AP335" s="51" t="str">
        <f>TeamDec[[#This Row],[Club]]</f>
        <v>Colchester Harriers</v>
      </c>
      <c r="AQ335" s="52" t="str">
        <f>TeamDec[[#This Row],[Gender]]</f>
        <v>F</v>
      </c>
      <c r="AR335" s="51" t="str">
        <f>TeamDec[[#This Row],[AG]]</f>
        <v>U17</v>
      </c>
      <c r="AS335" s="35">
        <f t="shared" si="21"/>
        <v>3</v>
      </c>
      <c r="AT335" s="29">
        <f t="shared" si="22"/>
        <v>12</v>
      </c>
    </row>
    <row r="336" spans="1:46" x14ac:dyDescent="0.35">
      <c r="A336" s="5"/>
      <c r="B336" s="27" t="s">
        <v>250</v>
      </c>
      <c r="C336" s="102" t="s">
        <v>547</v>
      </c>
      <c r="D336" s="1" t="s">
        <v>902</v>
      </c>
      <c r="E336" s="1" t="s">
        <v>2</v>
      </c>
      <c r="F336" s="30" t="s">
        <v>17</v>
      </c>
      <c r="G336" s="7">
        <v>11</v>
      </c>
      <c r="H336" s="29" t="str">
        <f t="shared" si="20"/>
        <v>U17</v>
      </c>
      <c r="K336" s="54" t="str">
        <f>TeamDec[[#This Row],[FullName]]</f>
        <v>Isla Widdowson</v>
      </c>
      <c r="L336" s="51" t="str">
        <f>TeamDec[[#This Row],[Club]]</f>
        <v>Colchester Harriers</v>
      </c>
      <c r="M336" s="52" t="str">
        <f>TeamDec[[#This Row],[Gender]]</f>
        <v>F</v>
      </c>
      <c r="N33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6" s="53" t="str">
        <f>TeamDec[[#This Row],[FullName]]</f>
        <v>Isla Widdowson</v>
      </c>
      <c r="R336" s="51" t="str">
        <f>TeamDec[[#This Row],[Club]]</f>
        <v>Colchester Harriers</v>
      </c>
      <c r="S336" s="52" t="str">
        <f>TeamDec[[#This Row],[Gender]]</f>
        <v>F</v>
      </c>
      <c r="T33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6" s="53" t="str">
        <f>TeamDec[[#This Row],[FullName]]</f>
        <v>Isla Widdowson</v>
      </c>
      <c r="X336" s="51" t="str">
        <f>TeamDec[[#This Row],[Club]]</f>
        <v>Colchester Harriers</v>
      </c>
      <c r="Y336" s="52" t="str">
        <f>TeamDec[[#This Row],[Gender]]</f>
        <v>F</v>
      </c>
      <c r="Z3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6" s="53" t="str">
        <f>TeamDec[[#This Row],[FullName]]</f>
        <v>Isla Widdowson</v>
      </c>
      <c r="AD336" s="51" t="str">
        <f>TeamDec[[#This Row],[Club]]</f>
        <v>Colchester Harriers</v>
      </c>
      <c r="AE336" s="52" t="str">
        <f>TeamDec[[#This Row],[Gender]]</f>
        <v>F</v>
      </c>
      <c r="AF3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6" s="53" t="str">
        <f>TeamDec[[#This Row],[FullName]]</f>
        <v>Isla Widdowson</v>
      </c>
      <c r="AJ336" s="51" t="str">
        <f>TeamDec[[#This Row],[Club]]</f>
        <v>Colchester Harriers</v>
      </c>
      <c r="AK336" s="52" t="str">
        <f>TeamDec[[#This Row],[Gender]]</f>
        <v>F</v>
      </c>
      <c r="AL3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6" s="53" t="str">
        <f>TeamDec[[#This Row],[FullName]]</f>
        <v>Isla Widdowson</v>
      </c>
      <c r="AP336" s="51" t="str">
        <f>TeamDec[[#This Row],[Club]]</f>
        <v>Colchester Harriers</v>
      </c>
      <c r="AQ336" s="52" t="str">
        <f>TeamDec[[#This Row],[Gender]]</f>
        <v>F</v>
      </c>
      <c r="AR336" s="51" t="str">
        <f>TeamDec[[#This Row],[AG]]</f>
        <v>U17</v>
      </c>
      <c r="AS336" s="35">
        <f t="shared" si="21"/>
        <v>0</v>
      </c>
      <c r="AT336" s="29">
        <f t="shared" si="22"/>
        <v>0</v>
      </c>
    </row>
    <row r="337" spans="1:46" x14ac:dyDescent="0.35">
      <c r="A337" s="5"/>
      <c r="B337" s="24" t="s">
        <v>250</v>
      </c>
      <c r="C337" s="6" t="s">
        <v>856</v>
      </c>
      <c r="D337" s="1" t="s">
        <v>903</v>
      </c>
      <c r="E337" s="1" t="s">
        <v>2</v>
      </c>
      <c r="F337" s="30" t="s">
        <v>17</v>
      </c>
      <c r="G337" s="7">
        <v>8</v>
      </c>
      <c r="H337" s="29" t="str">
        <f t="shared" si="20"/>
        <v>U13</v>
      </c>
      <c r="K337" s="54" t="str">
        <f>TeamDec[[#This Row],[FullName]]</f>
        <v>Isla Fields</v>
      </c>
      <c r="L337" s="51" t="str">
        <f>TeamDec[[#This Row],[Club]]</f>
        <v>Colchester Harriers</v>
      </c>
      <c r="M337" s="52" t="str">
        <f>TeamDec[[#This Row],[Gender]]</f>
        <v>F</v>
      </c>
      <c r="N33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7" s="53" t="str">
        <f>TeamDec[[#This Row],[FullName]]</f>
        <v>Isla Fields</v>
      </c>
      <c r="R337" s="51" t="str">
        <f>TeamDec[[#This Row],[Club]]</f>
        <v>Colchester Harriers</v>
      </c>
      <c r="S337" s="52" t="str">
        <f>TeamDec[[#This Row],[Gender]]</f>
        <v>F</v>
      </c>
      <c r="T33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7" s="53" t="str">
        <f>TeamDec[[#This Row],[FullName]]</f>
        <v>Isla Fields</v>
      </c>
      <c r="X337" s="51" t="str">
        <f>TeamDec[[#This Row],[Club]]</f>
        <v>Colchester Harriers</v>
      </c>
      <c r="Y337" s="52" t="str">
        <f>TeamDec[[#This Row],[Gender]]</f>
        <v>F</v>
      </c>
      <c r="Z337" s="35">
        <f>IF(TeamDec[[#This Row],[Gender]]="M",
    IFERROR(VLOOKUP(TeamDec[[#This Row],[FullName]], tblRace3B[[Name]:[Posn]], 2, FALSE), ""),
    IFERROR(VLOOKUP(TeamDec[[#This Row],[FullName]], tblRace3G[[Name]:[Posn]], 2, FALSE), ""))</f>
        <v>55</v>
      </c>
      <c r="AA337" s="29">
        <f>IF(TeamDec[[#This Row],[Gender]]="M",
    IFERROR(VLOOKUP(TeamDec[[#This Row],[FullName]], tblRace3B[[Name]:[Points]], 5, FALSE), ""),
    IFERROR(VLOOKUP(TeamDec[[#This Row],[FullName]], tblRace3G[[Name]:[Points]], 5, FALSE), ""))</f>
        <v>16</v>
      </c>
      <c r="AC337" s="53" t="str">
        <f>TeamDec[[#This Row],[FullName]]</f>
        <v>Isla Fields</v>
      </c>
      <c r="AD337" s="51" t="str">
        <f>TeamDec[[#This Row],[Club]]</f>
        <v>Colchester Harriers</v>
      </c>
      <c r="AE337" s="52" t="str">
        <f>TeamDec[[#This Row],[Gender]]</f>
        <v>F</v>
      </c>
      <c r="AF3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7" s="53" t="str">
        <f>TeamDec[[#This Row],[FullName]]</f>
        <v>Isla Fields</v>
      </c>
      <c r="AJ337" s="51" t="str">
        <f>TeamDec[[#This Row],[Club]]</f>
        <v>Colchester Harriers</v>
      </c>
      <c r="AK337" s="52" t="str">
        <f>TeamDec[[#This Row],[Gender]]</f>
        <v>F</v>
      </c>
      <c r="AL3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7" s="53" t="str">
        <f>TeamDec[[#This Row],[FullName]]</f>
        <v>Isla Fields</v>
      </c>
      <c r="AP337" s="51" t="str">
        <f>TeamDec[[#This Row],[Club]]</f>
        <v>Colchester Harriers</v>
      </c>
      <c r="AQ337" s="52" t="str">
        <f>TeamDec[[#This Row],[Gender]]</f>
        <v>F</v>
      </c>
      <c r="AR337" s="51" t="str">
        <f>TeamDec[[#This Row],[AG]]</f>
        <v>U13</v>
      </c>
      <c r="AS337" s="35">
        <f t="shared" si="21"/>
        <v>1</v>
      </c>
      <c r="AT337" s="29">
        <f t="shared" si="22"/>
        <v>16</v>
      </c>
    </row>
    <row r="338" spans="1:46" x14ac:dyDescent="0.35">
      <c r="A338" s="5"/>
      <c r="B338" s="24" t="s">
        <v>548</v>
      </c>
      <c r="C338" s="6" t="s">
        <v>549</v>
      </c>
      <c r="D338" s="1" t="s">
        <v>904</v>
      </c>
      <c r="E338" s="1" t="s">
        <v>2</v>
      </c>
      <c r="F338" s="30" t="s">
        <v>17</v>
      </c>
      <c r="G338" s="7">
        <v>11</v>
      </c>
      <c r="H338" s="29" t="str">
        <f t="shared" si="20"/>
        <v>U17</v>
      </c>
      <c r="K338" s="54" t="str">
        <f>TeamDec[[#This Row],[FullName]]</f>
        <v>Jadesola Fawehinmi</v>
      </c>
      <c r="L338" s="51" t="str">
        <f>TeamDec[[#This Row],[Club]]</f>
        <v>Colchester Harriers</v>
      </c>
      <c r="M338" s="52" t="str">
        <f>TeamDec[[#This Row],[Gender]]</f>
        <v>F</v>
      </c>
      <c r="N33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8" s="53" t="str">
        <f>TeamDec[[#This Row],[FullName]]</f>
        <v>Jadesola Fawehinmi</v>
      </c>
      <c r="R338" s="51" t="str">
        <f>TeamDec[[#This Row],[Club]]</f>
        <v>Colchester Harriers</v>
      </c>
      <c r="S338" s="52" t="str">
        <f>TeamDec[[#This Row],[Gender]]</f>
        <v>F</v>
      </c>
      <c r="T3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8" s="53" t="str">
        <f>TeamDec[[#This Row],[FullName]]</f>
        <v>Jadesola Fawehinmi</v>
      </c>
      <c r="X338" s="51" t="str">
        <f>TeamDec[[#This Row],[Club]]</f>
        <v>Colchester Harriers</v>
      </c>
      <c r="Y338" s="52" t="str">
        <f>TeamDec[[#This Row],[Gender]]</f>
        <v>F</v>
      </c>
      <c r="Z3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8" s="53" t="str">
        <f>TeamDec[[#This Row],[FullName]]</f>
        <v>Jadesola Fawehinmi</v>
      </c>
      <c r="AD338" s="51" t="str">
        <f>TeamDec[[#This Row],[Club]]</f>
        <v>Colchester Harriers</v>
      </c>
      <c r="AE338" s="52" t="str">
        <f>TeamDec[[#This Row],[Gender]]</f>
        <v>F</v>
      </c>
      <c r="AF3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8" s="53" t="str">
        <f>TeamDec[[#This Row],[FullName]]</f>
        <v>Jadesola Fawehinmi</v>
      </c>
      <c r="AJ338" s="51" t="str">
        <f>TeamDec[[#This Row],[Club]]</f>
        <v>Colchester Harriers</v>
      </c>
      <c r="AK338" s="52" t="str">
        <f>TeamDec[[#This Row],[Gender]]</f>
        <v>F</v>
      </c>
      <c r="AL3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8" s="53" t="str">
        <f>TeamDec[[#This Row],[FullName]]</f>
        <v>Jadesola Fawehinmi</v>
      </c>
      <c r="AP338" s="51" t="str">
        <f>TeamDec[[#This Row],[Club]]</f>
        <v>Colchester Harriers</v>
      </c>
      <c r="AQ338" s="52" t="str">
        <f>TeamDec[[#This Row],[Gender]]</f>
        <v>F</v>
      </c>
      <c r="AR338" s="51" t="str">
        <f>TeamDec[[#This Row],[AG]]</f>
        <v>U17</v>
      </c>
      <c r="AS338" s="35">
        <f t="shared" si="21"/>
        <v>0</v>
      </c>
      <c r="AT338" s="29">
        <f t="shared" si="22"/>
        <v>0</v>
      </c>
    </row>
    <row r="339" spans="1:46" x14ac:dyDescent="0.35">
      <c r="A339" s="5"/>
      <c r="B339" s="24" t="s">
        <v>477</v>
      </c>
      <c r="C339" s="6" t="s">
        <v>478</v>
      </c>
      <c r="D339" s="1" t="s">
        <v>905</v>
      </c>
      <c r="E339" s="1" t="s">
        <v>2</v>
      </c>
      <c r="F339" s="30" t="s">
        <v>17</v>
      </c>
      <c r="G339" s="7">
        <v>6</v>
      </c>
      <c r="H339" s="29" t="str">
        <f t="shared" si="20"/>
        <v>U11</v>
      </c>
      <c r="K339" s="54" t="str">
        <f>TeamDec[[#This Row],[FullName]]</f>
        <v>Jadun Adebayo</v>
      </c>
      <c r="L339" s="51" t="str">
        <f>TeamDec[[#This Row],[Club]]</f>
        <v>Colchester Harriers</v>
      </c>
      <c r="M339" s="52" t="str">
        <f>TeamDec[[#This Row],[Gender]]</f>
        <v>F</v>
      </c>
      <c r="N33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9" s="53" t="str">
        <f>TeamDec[[#This Row],[FullName]]</f>
        <v>Jadun Adebayo</v>
      </c>
      <c r="R339" s="51" t="str">
        <f>TeamDec[[#This Row],[Club]]</f>
        <v>Colchester Harriers</v>
      </c>
      <c r="S339" s="52" t="str">
        <f>TeamDec[[#This Row],[Gender]]</f>
        <v>F</v>
      </c>
      <c r="T3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9" s="53" t="str">
        <f>TeamDec[[#This Row],[FullName]]</f>
        <v>Jadun Adebayo</v>
      </c>
      <c r="X339" s="51" t="str">
        <f>TeamDec[[#This Row],[Club]]</f>
        <v>Colchester Harriers</v>
      </c>
      <c r="Y339" s="52" t="str">
        <f>TeamDec[[#This Row],[Gender]]</f>
        <v>F</v>
      </c>
      <c r="Z3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9" s="53" t="str">
        <f>TeamDec[[#This Row],[FullName]]</f>
        <v>Jadun Adebayo</v>
      </c>
      <c r="AD339" s="51" t="str">
        <f>TeamDec[[#This Row],[Club]]</f>
        <v>Colchester Harriers</v>
      </c>
      <c r="AE339" s="52" t="str">
        <f>TeamDec[[#This Row],[Gender]]</f>
        <v>F</v>
      </c>
      <c r="AF3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9" s="53" t="str">
        <f>TeamDec[[#This Row],[FullName]]</f>
        <v>Jadun Adebayo</v>
      </c>
      <c r="AJ339" s="51" t="str">
        <f>TeamDec[[#This Row],[Club]]</f>
        <v>Colchester Harriers</v>
      </c>
      <c r="AK339" s="52" t="str">
        <f>TeamDec[[#This Row],[Gender]]</f>
        <v>F</v>
      </c>
      <c r="AL3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9" s="53" t="str">
        <f>TeamDec[[#This Row],[FullName]]</f>
        <v>Jadun Adebayo</v>
      </c>
      <c r="AP339" s="51" t="str">
        <f>TeamDec[[#This Row],[Club]]</f>
        <v>Colchester Harriers</v>
      </c>
      <c r="AQ339" s="52" t="str">
        <f>TeamDec[[#This Row],[Gender]]</f>
        <v>F</v>
      </c>
      <c r="AR339" s="51" t="str">
        <f>TeamDec[[#This Row],[AG]]</f>
        <v>U11</v>
      </c>
      <c r="AS339" s="35">
        <f t="shared" si="21"/>
        <v>0</v>
      </c>
      <c r="AT339" s="29">
        <f t="shared" si="22"/>
        <v>0</v>
      </c>
    </row>
    <row r="340" spans="1:46" x14ac:dyDescent="0.35">
      <c r="A340" s="5"/>
      <c r="B340" s="24" t="s">
        <v>502</v>
      </c>
      <c r="C340" s="6" t="s">
        <v>478</v>
      </c>
      <c r="D340" s="1" t="s">
        <v>906</v>
      </c>
      <c r="E340" s="1" t="s">
        <v>2</v>
      </c>
      <c r="F340" s="30" t="s">
        <v>17</v>
      </c>
      <c r="G340" s="7">
        <v>8</v>
      </c>
      <c r="H340" s="29" t="str">
        <f t="shared" si="20"/>
        <v>U13</v>
      </c>
      <c r="K340" s="54" t="str">
        <f>TeamDec[[#This Row],[FullName]]</f>
        <v>Jeire Adebayo</v>
      </c>
      <c r="L340" s="51" t="str">
        <f>TeamDec[[#This Row],[Club]]</f>
        <v>Colchester Harriers</v>
      </c>
      <c r="M340" s="52" t="str">
        <f>TeamDec[[#This Row],[Gender]]</f>
        <v>F</v>
      </c>
      <c r="N34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0" s="53" t="str">
        <f>TeamDec[[#This Row],[FullName]]</f>
        <v>Jeire Adebayo</v>
      </c>
      <c r="R340" s="51" t="str">
        <f>TeamDec[[#This Row],[Club]]</f>
        <v>Colchester Harriers</v>
      </c>
      <c r="S340" s="52" t="str">
        <f>TeamDec[[#This Row],[Gender]]</f>
        <v>F</v>
      </c>
      <c r="T34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0" s="53" t="str">
        <f>TeamDec[[#This Row],[FullName]]</f>
        <v>Jeire Adebayo</v>
      </c>
      <c r="X340" s="51" t="str">
        <f>TeamDec[[#This Row],[Club]]</f>
        <v>Colchester Harriers</v>
      </c>
      <c r="Y340" s="52" t="str">
        <f>TeamDec[[#This Row],[Gender]]</f>
        <v>F</v>
      </c>
      <c r="Z34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0" s="53" t="str">
        <f>TeamDec[[#This Row],[FullName]]</f>
        <v>Jeire Adebayo</v>
      </c>
      <c r="AD340" s="51" t="str">
        <f>TeamDec[[#This Row],[Club]]</f>
        <v>Colchester Harriers</v>
      </c>
      <c r="AE340" s="52" t="str">
        <f>TeamDec[[#This Row],[Gender]]</f>
        <v>F</v>
      </c>
      <c r="AF3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0" s="53" t="str">
        <f>TeamDec[[#This Row],[FullName]]</f>
        <v>Jeire Adebayo</v>
      </c>
      <c r="AJ340" s="51" t="str">
        <f>TeamDec[[#This Row],[Club]]</f>
        <v>Colchester Harriers</v>
      </c>
      <c r="AK340" s="52" t="str">
        <f>TeamDec[[#This Row],[Gender]]</f>
        <v>F</v>
      </c>
      <c r="AL3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0" s="53" t="str">
        <f>TeamDec[[#This Row],[FullName]]</f>
        <v>Jeire Adebayo</v>
      </c>
      <c r="AP340" s="51" t="str">
        <f>TeamDec[[#This Row],[Club]]</f>
        <v>Colchester Harriers</v>
      </c>
      <c r="AQ340" s="52" t="str">
        <f>TeamDec[[#This Row],[Gender]]</f>
        <v>F</v>
      </c>
      <c r="AR340" s="51" t="str">
        <f>TeamDec[[#This Row],[AG]]</f>
        <v>U13</v>
      </c>
      <c r="AS340" s="35">
        <f t="shared" si="21"/>
        <v>0</v>
      </c>
      <c r="AT340" s="29">
        <f t="shared" si="22"/>
        <v>0</v>
      </c>
    </row>
    <row r="341" spans="1:46" x14ac:dyDescent="0.35">
      <c r="A341" s="5"/>
      <c r="B341" s="24" t="s">
        <v>550</v>
      </c>
      <c r="C341" s="6" t="s">
        <v>503</v>
      </c>
      <c r="D341" s="1" t="s">
        <v>698</v>
      </c>
      <c r="E341" s="1" t="s">
        <v>2</v>
      </c>
      <c r="F341" s="30" t="s">
        <v>17</v>
      </c>
      <c r="G341" s="7">
        <v>11</v>
      </c>
      <c r="H341" s="29" t="str">
        <f t="shared" si="20"/>
        <v>U17</v>
      </c>
      <c r="K341" s="54" t="str">
        <f>TeamDec[[#This Row],[FullName]]</f>
        <v>Jemima Garner</v>
      </c>
      <c r="L341" s="51" t="str">
        <f>TeamDec[[#This Row],[Club]]</f>
        <v>Colchester Harriers</v>
      </c>
      <c r="M341" s="52" t="str">
        <f>TeamDec[[#This Row],[Gender]]</f>
        <v>F</v>
      </c>
      <c r="N341" s="55">
        <f>IF(TeamDec[[#This Row],[Gender]]="M",
    IFERROR(VLOOKUP(TeamDec[[#This Row],[FullName]], tblRace1B[[Name]:[Posn]], 2, FALSE), ""),
    IFERROR(VLOOKUP(TeamDec[[#This Row],[FullName]], tblRace1G[[Name]:[Posn]], 2, FALSE), ""))</f>
        <v>11</v>
      </c>
      <c r="O341" s="56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341" s="53" t="str">
        <f>TeamDec[[#This Row],[FullName]]</f>
        <v>Jemima Garner</v>
      </c>
      <c r="R341" s="51" t="str">
        <f>TeamDec[[#This Row],[Club]]</f>
        <v>Colchester Harriers</v>
      </c>
      <c r="S341" s="52" t="str">
        <f>TeamDec[[#This Row],[Gender]]</f>
        <v>F</v>
      </c>
      <c r="T341" s="35">
        <f>IF(TeamDec[[#This Row],[Gender]]="M",
    IFERROR(VLOOKUP(TeamDec[[#This Row],[FullName]], tblRace2B[[Name]:[Posn]], 2, FALSE), ""),
    IFERROR(VLOOKUP(TeamDec[[#This Row],[FullName]], tblRace2G[[Name]:[Posn]], 2, FALSE), ""))</f>
        <v>13</v>
      </c>
      <c r="U341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341" s="53" t="str">
        <f>TeamDec[[#This Row],[FullName]]</f>
        <v>Jemima Garner</v>
      </c>
      <c r="X341" s="51" t="str">
        <f>TeamDec[[#This Row],[Club]]</f>
        <v>Colchester Harriers</v>
      </c>
      <c r="Y341" s="52" t="str">
        <f>TeamDec[[#This Row],[Gender]]</f>
        <v>F</v>
      </c>
      <c r="Z341" s="35">
        <f>IF(TeamDec[[#This Row],[Gender]]="M",
    IFERROR(VLOOKUP(TeamDec[[#This Row],[FullName]], tblRace3B[[Name]:[Posn]], 2, FALSE), ""),
    IFERROR(VLOOKUP(TeamDec[[#This Row],[FullName]], tblRace3G[[Name]:[Posn]], 2, FALSE), ""))</f>
        <v>15</v>
      </c>
      <c r="AA341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341" s="53" t="str">
        <f>TeamDec[[#This Row],[FullName]]</f>
        <v>Jemima Garner</v>
      </c>
      <c r="AD341" s="51" t="str">
        <f>TeamDec[[#This Row],[Club]]</f>
        <v>Colchester Harriers</v>
      </c>
      <c r="AE341" s="52" t="str">
        <f>TeamDec[[#This Row],[Gender]]</f>
        <v>F</v>
      </c>
      <c r="AF341" s="35">
        <f>IF(TeamDec[[#This Row],[Gender]]="M",
    IFERROR(VLOOKUP(TeamDec[[#This Row],[FullName]], tblRace4B[[Name]:[Posn]], 2, FALSE), ""),
    IFERROR(VLOOKUP(TeamDec[[#This Row],[FullName]], tblRace4G[[Name]:[Posn]], 2, FALSE), ""))</f>
        <v>13</v>
      </c>
      <c r="AG341" s="29">
        <f>IF(TeamDec[[#This Row],[Gender]]="M",
    IFERROR(VLOOKUP(TeamDec[[#This Row],[FullName]], tblRace4B[[Name]:[Points]], 5, FALSE), ""),
    IFERROR(VLOOKUP(TeamDec[[#This Row],[FullName]], tblRace4G[[Name]:[Points]], 5, FALSE), ""))</f>
        <v>2</v>
      </c>
      <c r="AI341" s="53" t="str">
        <f>TeamDec[[#This Row],[FullName]]</f>
        <v>Jemima Garner</v>
      </c>
      <c r="AJ341" s="51" t="str">
        <f>TeamDec[[#This Row],[Club]]</f>
        <v>Colchester Harriers</v>
      </c>
      <c r="AK341" s="52" t="str">
        <f>TeamDec[[#This Row],[Gender]]</f>
        <v>F</v>
      </c>
      <c r="AL3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1" s="53" t="str">
        <f>TeamDec[[#This Row],[FullName]]</f>
        <v>Jemima Garner</v>
      </c>
      <c r="AP341" s="51" t="str">
        <f>TeamDec[[#This Row],[Club]]</f>
        <v>Colchester Harriers</v>
      </c>
      <c r="AQ341" s="52" t="str">
        <f>TeamDec[[#This Row],[Gender]]</f>
        <v>F</v>
      </c>
      <c r="AR341" s="51" t="str">
        <f>TeamDec[[#This Row],[AG]]</f>
        <v>U17</v>
      </c>
      <c r="AS341" s="35">
        <f t="shared" si="21"/>
        <v>4</v>
      </c>
      <c r="AT341" s="29">
        <f t="shared" si="22"/>
        <v>10</v>
      </c>
    </row>
    <row r="342" spans="1:46" x14ac:dyDescent="0.35">
      <c r="A342" s="5"/>
      <c r="B342" s="24" t="s">
        <v>524</v>
      </c>
      <c r="C342" s="6" t="s">
        <v>525</v>
      </c>
      <c r="D342" s="1" t="s">
        <v>907</v>
      </c>
      <c r="E342" s="1" t="s">
        <v>2</v>
      </c>
      <c r="F342" s="30" t="s">
        <v>17</v>
      </c>
      <c r="G342" s="7">
        <v>9</v>
      </c>
      <c r="H342" s="29" t="str">
        <f t="shared" si="20"/>
        <v>U15</v>
      </c>
      <c r="K342" s="54" t="str">
        <f>TeamDec[[#This Row],[FullName]]</f>
        <v>Joanne Nichol</v>
      </c>
      <c r="L342" s="51" t="str">
        <f>TeamDec[[#This Row],[Club]]</f>
        <v>Colchester Harriers</v>
      </c>
      <c r="M342" s="52" t="str">
        <f>TeamDec[[#This Row],[Gender]]</f>
        <v>F</v>
      </c>
      <c r="N34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2" s="53" t="str">
        <f>TeamDec[[#This Row],[FullName]]</f>
        <v>Joanne Nichol</v>
      </c>
      <c r="R342" s="51" t="str">
        <f>TeamDec[[#This Row],[Club]]</f>
        <v>Colchester Harriers</v>
      </c>
      <c r="S342" s="52" t="str">
        <f>TeamDec[[#This Row],[Gender]]</f>
        <v>F</v>
      </c>
      <c r="T34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2" s="53" t="str">
        <f>TeamDec[[#This Row],[FullName]]</f>
        <v>Joanne Nichol</v>
      </c>
      <c r="X342" s="51" t="str">
        <f>TeamDec[[#This Row],[Club]]</f>
        <v>Colchester Harriers</v>
      </c>
      <c r="Y342" s="52" t="str">
        <f>TeamDec[[#This Row],[Gender]]</f>
        <v>F</v>
      </c>
      <c r="Z34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2" s="53" t="str">
        <f>TeamDec[[#This Row],[FullName]]</f>
        <v>Joanne Nichol</v>
      </c>
      <c r="AD342" s="51" t="str">
        <f>TeamDec[[#This Row],[Club]]</f>
        <v>Colchester Harriers</v>
      </c>
      <c r="AE342" s="52" t="str">
        <f>TeamDec[[#This Row],[Gender]]</f>
        <v>F</v>
      </c>
      <c r="AF3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2" s="53" t="str">
        <f>TeamDec[[#This Row],[FullName]]</f>
        <v>Joanne Nichol</v>
      </c>
      <c r="AJ342" s="51" t="str">
        <f>TeamDec[[#This Row],[Club]]</f>
        <v>Colchester Harriers</v>
      </c>
      <c r="AK342" s="52" t="str">
        <f>TeamDec[[#This Row],[Gender]]</f>
        <v>F</v>
      </c>
      <c r="AL3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2" s="53" t="str">
        <f>TeamDec[[#This Row],[FullName]]</f>
        <v>Joanne Nichol</v>
      </c>
      <c r="AP342" s="51" t="str">
        <f>TeamDec[[#This Row],[Club]]</f>
        <v>Colchester Harriers</v>
      </c>
      <c r="AQ342" s="52" t="str">
        <f>TeamDec[[#This Row],[Gender]]</f>
        <v>F</v>
      </c>
      <c r="AR342" s="51" t="str">
        <f>TeamDec[[#This Row],[AG]]</f>
        <v>U15</v>
      </c>
      <c r="AS342" s="35">
        <f t="shared" si="21"/>
        <v>0</v>
      </c>
      <c r="AT342" s="29">
        <f t="shared" si="22"/>
        <v>0</v>
      </c>
    </row>
    <row r="343" spans="1:46" x14ac:dyDescent="0.35">
      <c r="A343" s="5"/>
      <c r="B343" s="24" t="s">
        <v>538</v>
      </c>
      <c r="C343" s="6" t="s">
        <v>539</v>
      </c>
      <c r="D343" s="1" t="s">
        <v>908</v>
      </c>
      <c r="E343" s="1" t="s">
        <v>2</v>
      </c>
      <c r="F343" s="30" t="s">
        <v>17</v>
      </c>
      <c r="G343" s="7">
        <v>10</v>
      </c>
      <c r="H343" s="29" t="str">
        <f t="shared" si="20"/>
        <v>U15</v>
      </c>
      <c r="K343" s="54" t="str">
        <f>TeamDec[[#This Row],[FullName]]</f>
        <v>Katherine Blanshard</v>
      </c>
      <c r="L343" s="51" t="str">
        <f>TeamDec[[#This Row],[Club]]</f>
        <v>Colchester Harriers</v>
      </c>
      <c r="M343" s="52" t="str">
        <f>TeamDec[[#This Row],[Gender]]</f>
        <v>F</v>
      </c>
      <c r="N34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3" s="53" t="str">
        <f>TeamDec[[#This Row],[FullName]]</f>
        <v>Katherine Blanshard</v>
      </c>
      <c r="R343" s="51" t="str">
        <f>TeamDec[[#This Row],[Club]]</f>
        <v>Colchester Harriers</v>
      </c>
      <c r="S343" s="52" t="str">
        <f>TeamDec[[#This Row],[Gender]]</f>
        <v>F</v>
      </c>
      <c r="T34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3" s="53" t="str">
        <f>TeamDec[[#This Row],[FullName]]</f>
        <v>Katherine Blanshard</v>
      </c>
      <c r="X343" s="51" t="str">
        <f>TeamDec[[#This Row],[Club]]</f>
        <v>Colchester Harriers</v>
      </c>
      <c r="Y343" s="52" t="str">
        <f>TeamDec[[#This Row],[Gender]]</f>
        <v>F</v>
      </c>
      <c r="Z3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3" s="53" t="str">
        <f>TeamDec[[#This Row],[FullName]]</f>
        <v>Katherine Blanshard</v>
      </c>
      <c r="AD343" s="51" t="str">
        <f>TeamDec[[#This Row],[Club]]</f>
        <v>Colchester Harriers</v>
      </c>
      <c r="AE343" s="52" t="str">
        <f>TeamDec[[#This Row],[Gender]]</f>
        <v>F</v>
      </c>
      <c r="AF3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3" s="53" t="str">
        <f>TeamDec[[#This Row],[FullName]]</f>
        <v>Katherine Blanshard</v>
      </c>
      <c r="AJ343" s="51" t="str">
        <f>TeamDec[[#This Row],[Club]]</f>
        <v>Colchester Harriers</v>
      </c>
      <c r="AK343" s="52" t="str">
        <f>TeamDec[[#This Row],[Gender]]</f>
        <v>F</v>
      </c>
      <c r="AL3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3" s="53" t="str">
        <f>TeamDec[[#This Row],[FullName]]</f>
        <v>Katherine Blanshard</v>
      </c>
      <c r="AP343" s="51" t="str">
        <f>TeamDec[[#This Row],[Club]]</f>
        <v>Colchester Harriers</v>
      </c>
      <c r="AQ343" s="52" t="str">
        <f>TeamDec[[#This Row],[Gender]]</f>
        <v>F</v>
      </c>
      <c r="AR343" s="51" t="str">
        <f>TeamDec[[#This Row],[AG]]</f>
        <v>U15</v>
      </c>
      <c r="AS343" s="35">
        <f t="shared" si="21"/>
        <v>0</v>
      </c>
      <c r="AT343" s="29">
        <f t="shared" si="22"/>
        <v>0</v>
      </c>
    </row>
    <row r="344" spans="1:46" x14ac:dyDescent="0.35">
      <c r="A344" s="5"/>
      <c r="B344" s="24" t="s">
        <v>489</v>
      </c>
      <c r="C344" s="6" t="s">
        <v>490</v>
      </c>
      <c r="D344" s="1" t="s">
        <v>909</v>
      </c>
      <c r="E344" s="1" t="s">
        <v>2</v>
      </c>
      <c r="F344" s="30" t="s">
        <v>17</v>
      </c>
      <c r="G344" s="7">
        <v>7</v>
      </c>
      <c r="H344" s="29" t="str">
        <f t="shared" si="20"/>
        <v>U13</v>
      </c>
      <c r="K344" s="54" t="str">
        <f>TeamDec[[#This Row],[FullName]]</f>
        <v>Lacey Martell-Smith</v>
      </c>
      <c r="L344" s="51" t="str">
        <f>TeamDec[[#This Row],[Club]]</f>
        <v>Colchester Harriers</v>
      </c>
      <c r="M344" s="52" t="str">
        <f>TeamDec[[#This Row],[Gender]]</f>
        <v>F</v>
      </c>
      <c r="N34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4" s="53" t="str">
        <f>TeamDec[[#This Row],[FullName]]</f>
        <v>Lacey Martell-Smith</v>
      </c>
      <c r="R344" s="51" t="str">
        <f>TeamDec[[#This Row],[Club]]</f>
        <v>Colchester Harriers</v>
      </c>
      <c r="S344" s="52" t="str">
        <f>TeamDec[[#This Row],[Gender]]</f>
        <v>F</v>
      </c>
      <c r="T3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4" s="53" t="str">
        <f>TeamDec[[#This Row],[FullName]]</f>
        <v>Lacey Martell-Smith</v>
      </c>
      <c r="X344" s="51" t="str">
        <f>TeamDec[[#This Row],[Club]]</f>
        <v>Colchester Harriers</v>
      </c>
      <c r="Y344" s="52" t="str">
        <f>TeamDec[[#This Row],[Gender]]</f>
        <v>F</v>
      </c>
      <c r="Z3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4" s="53" t="str">
        <f>TeamDec[[#This Row],[FullName]]</f>
        <v>Lacey Martell-Smith</v>
      </c>
      <c r="AD344" s="51" t="str">
        <f>TeamDec[[#This Row],[Club]]</f>
        <v>Colchester Harriers</v>
      </c>
      <c r="AE344" s="52" t="str">
        <f>TeamDec[[#This Row],[Gender]]</f>
        <v>F</v>
      </c>
      <c r="AF3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4" s="53" t="str">
        <f>TeamDec[[#This Row],[FullName]]</f>
        <v>Lacey Martell-Smith</v>
      </c>
      <c r="AJ344" s="51" t="str">
        <f>TeamDec[[#This Row],[Club]]</f>
        <v>Colchester Harriers</v>
      </c>
      <c r="AK344" s="52" t="str">
        <f>TeamDec[[#This Row],[Gender]]</f>
        <v>F</v>
      </c>
      <c r="AL3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4" s="53" t="str">
        <f>TeamDec[[#This Row],[FullName]]</f>
        <v>Lacey Martell-Smith</v>
      </c>
      <c r="AP344" s="51" t="str">
        <f>TeamDec[[#This Row],[Club]]</f>
        <v>Colchester Harriers</v>
      </c>
      <c r="AQ344" s="52" t="str">
        <f>TeamDec[[#This Row],[Gender]]</f>
        <v>F</v>
      </c>
      <c r="AR344" s="51" t="str">
        <f>TeamDec[[#This Row],[AG]]</f>
        <v>U13</v>
      </c>
      <c r="AS344" s="35">
        <f t="shared" si="21"/>
        <v>0</v>
      </c>
      <c r="AT344" s="29">
        <f t="shared" si="22"/>
        <v>0</v>
      </c>
    </row>
    <row r="345" spans="1:46" x14ac:dyDescent="0.35">
      <c r="A345" s="5"/>
      <c r="B345" s="24" t="s">
        <v>857</v>
      </c>
      <c r="C345" s="6" t="s">
        <v>858</v>
      </c>
      <c r="D345" s="1" t="s">
        <v>910</v>
      </c>
      <c r="E345" s="1" t="s">
        <v>2</v>
      </c>
      <c r="F345" s="30" t="s">
        <v>17</v>
      </c>
      <c r="G345" s="7">
        <v>5</v>
      </c>
      <c r="H345" s="29" t="str">
        <f t="shared" si="20"/>
        <v>U11</v>
      </c>
      <c r="K345" s="54" t="str">
        <f>TeamDec[[#This Row],[FullName]]</f>
        <v>Layla Gosling</v>
      </c>
      <c r="L345" s="51" t="str">
        <f>TeamDec[[#This Row],[Club]]</f>
        <v>Colchester Harriers</v>
      </c>
      <c r="M345" s="52" t="str">
        <f>TeamDec[[#This Row],[Gender]]</f>
        <v>F</v>
      </c>
      <c r="N34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5" s="53" t="str">
        <f>TeamDec[[#This Row],[FullName]]</f>
        <v>Layla Gosling</v>
      </c>
      <c r="R345" s="51" t="str">
        <f>TeamDec[[#This Row],[Club]]</f>
        <v>Colchester Harriers</v>
      </c>
      <c r="S345" s="52" t="str">
        <f>TeamDec[[#This Row],[Gender]]</f>
        <v>F</v>
      </c>
      <c r="T34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5" s="53" t="str">
        <f>TeamDec[[#This Row],[FullName]]</f>
        <v>Layla Gosling</v>
      </c>
      <c r="X345" s="51" t="str">
        <f>TeamDec[[#This Row],[Club]]</f>
        <v>Colchester Harriers</v>
      </c>
      <c r="Y345" s="52" t="str">
        <f>TeamDec[[#This Row],[Gender]]</f>
        <v>F</v>
      </c>
      <c r="Z345" s="35">
        <f>IF(TeamDec[[#This Row],[Gender]]="M",
    IFERROR(VLOOKUP(TeamDec[[#This Row],[FullName]], tblRace3B[[Name]:[Posn]], 2, FALSE), ""),
    IFERROR(VLOOKUP(TeamDec[[#This Row],[FullName]], tblRace3G[[Name]:[Posn]], 2, FALSE), ""))</f>
        <v>37</v>
      </c>
      <c r="AA345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345" s="53" t="str">
        <f>TeamDec[[#This Row],[FullName]]</f>
        <v>Layla Gosling</v>
      </c>
      <c r="AD345" s="51" t="str">
        <f>TeamDec[[#This Row],[Club]]</f>
        <v>Colchester Harriers</v>
      </c>
      <c r="AE345" s="52" t="str">
        <f>TeamDec[[#This Row],[Gender]]</f>
        <v>F</v>
      </c>
      <c r="AF3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5" s="53" t="str">
        <f>TeamDec[[#This Row],[FullName]]</f>
        <v>Layla Gosling</v>
      </c>
      <c r="AJ345" s="51" t="str">
        <f>TeamDec[[#This Row],[Club]]</f>
        <v>Colchester Harriers</v>
      </c>
      <c r="AK345" s="52" t="str">
        <f>TeamDec[[#This Row],[Gender]]</f>
        <v>F</v>
      </c>
      <c r="AL3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5" s="53" t="str">
        <f>TeamDec[[#This Row],[FullName]]</f>
        <v>Layla Gosling</v>
      </c>
      <c r="AP345" s="51" t="str">
        <f>TeamDec[[#This Row],[Club]]</f>
        <v>Colchester Harriers</v>
      </c>
      <c r="AQ345" s="52" t="str">
        <f>TeamDec[[#This Row],[Gender]]</f>
        <v>F</v>
      </c>
      <c r="AR345" s="51" t="str">
        <f>TeamDec[[#This Row],[AG]]</f>
        <v>U11</v>
      </c>
      <c r="AS345" s="35">
        <f t="shared" si="21"/>
        <v>1</v>
      </c>
      <c r="AT345" s="29">
        <f t="shared" si="22"/>
        <v>11</v>
      </c>
    </row>
    <row r="346" spans="1:46" x14ac:dyDescent="0.35">
      <c r="A346" s="5"/>
      <c r="B346" s="24" t="s">
        <v>560</v>
      </c>
      <c r="C346" s="6" t="s">
        <v>561</v>
      </c>
      <c r="D346" s="1" t="s">
        <v>911</v>
      </c>
      <c r="E346" s="1" t="s">
        <v>2</v>
      </c>
      <c r="F346" s="30" t="s">
        <v>17</v>
      </c>
      <c r="G346" s="7">
        <v>12</v>
      </c>
      <c r="H346" s="29" t="str">
        <f t="shared" si="20"/>
        <v>U17</v>
      </c>
      <c r="K346" s="54" t="str">
        <f>TeamDec[[#This Row],[FullName]]</f>
        <v>Lexi Henry</v>
      </c>
      <c r="L346" s="51" t="str">
        <f>TeamDec[[#This Row],[Club]]</f>
        <v>Colchester Harriers</v>
      </c>
      <c r="M346" s="52" t="str">
        <f>TeamDec[[#This Row],[Gender]]</f>
        <v>F</v>
      </c>
      <c r="N34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6" s="53" t="str">
        <f>TeamDec[[#This Row],[FullName]]</f>
        <v>Lexi Henry</v>
      </c>
      <c r="R346" s="51" t="str">
        <f>TeamDec[[#This Row],[Club]]</f>
        <v>Colchester Harriers</v>
      </c>
      <c r="S346" s="52" t="str">
        <f>TeamDec[[#This Row],[Gender]]</f>
        <v>F</v>
      </c>
      <c r="T3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6" s="53" t="str">
        <f>TeamDec[[#This Row],[FullName]]</f>
        <v>Lexi Henry</v>
      </c>
      <c r="X346" s="51" t="str">
        <f>TeamDec[[#This Row],[Club]]</f>
        <v>Colchester Harriers</v>
      </c>
      <c r="Y346" s="52" t="str">
        <f>TeamDec[[#This Row],[Gender]]</f>
        <v>F</v>
      </c>
      <c r="Z3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6" s="53" t="str">
        <f>TeamDec[[#This Row],[FullName]]</f>
        <v>Lexi Henry</v>
      </c>
      <c r="AD346" s="51" t="str">
        <f>TeamDec[[#This Row],[Club]]</f>
        <v>Colchester Harriers</v>
      </c>
      <c r="AE346" s="52" t="str">
        <f>TeamDec[[#This Row],[Gender]]</f>
        <v>F</v>
      </c>
      <c r="AF3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6" s="53" t="str">
        <f>TeamDec[[#This Row],[FullName]]</f>
        <v>Lexi Henry</v>
      </c>
      <c r="AJ346" s="51" t="str">
        <f>TeamDec[[#This Row],[Club]]</f>
        <v>Colchester Harriers</v>
      </c>
      <c r="AK346" s="52" t="str">
        <f>TeamDec[[#This Row],[Gender]]</f>
        <v>F</v>
      </c>
      <c r="AL3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6" s="53" t="str">
        <f>TeamDec[[#This Row],[FullName]]</f>
        <v>Lexi Henry</v>
      </c>
      <c r="AP346" s="51" t="str">
        <f>TeamDec[[#This Row],[Club]]</f>
        <v>Colchester Harriers</v>
      </c>
      <c r="AQ346" s="52" t="str">
        <f>TeamDec[[#This Row],[Gender]]</f>
        <v>F</v>
      </c>
      <c r="AR346" s="51" t="str">
        <f>TeamDec[[#This Row],[AG]]</f>
        <v>U17</v>
      </c>
      <c r="AS346" s="35">
        <f t="shared" si="21"/>
        <v>0</v>
      </c>
      <c r="AT346" s="29">
        <f t="shared" si="22"/>
        <v>0</v>
      </c>
    </row>
    <row r="347" spans="1:46" x14ac:dyDescent="0.35">
      <c r="A347" s="5"/>
      <c r="B347" s="24" t="s">
        <v>551</v>
      </c>
      <c r="C347" s="6" t="s">
        <v>552</v>
      </c>
      <c r="D347" s="1" t="s">
        <v>912</v>
      </c>
      <c r="E347" s="1" t="s">
        <v>2</v>
      </c>
      <c r="F347" s="30" t="s">
        <v>17</v>
      </c>
      <c r="G347" s="7">
        <v>11</v>
      </c>
      <c r="H347" s="29" t="str">
        <f t="shared" si="20"/>
        <v>U17</v>
      </c>
      <c r="K347" s="54" t="str">
        <f>TeamDec[[#This Row],[FullName]]</f>
        <v>Lily Addington</v>
      </c>
      <c r="L347" s="51" t="str">
        <f>TeamDec[[#This Row],[Club]]</f>
        <v>Colchester Harriers</v>
      </c>
      <c r="M347" s="52" t="str">
        <f>TeamDec[[#This Row],[Gender]]</f>
        <v>F</v>
      </c>
      <c r="N34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7" s="53" t="str">
        <f>TeamDec[[#This Row],[FullName]]</f>
        <v>Lily Addington</v>
      </c>
      <c r="R347" s="51" t="str">
        <f>TeamDec[[#This Row],[Club]]</f>
        <v>Colchester Harriers</v>
      </c>
      <c r="S347" s="52" t="str">
        <f>TeamDec[[#This Row],[Gender]]</f>
        <v>F</v>
      </c>
      <c r="T3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7" s="53" t="str">
        <f>TeamDec[[#This Row],[FullName]]</f>
        <v>Lily Addington</v>
      </c>
      <c r="X347" s="51" t="str">
        <f>TeamDec[[#This Row],[Club]]</f>
        <v>Colchester Harriers</v>
      </c>
      <c r="Y347" s="52" t="str">
        <f>TeamDec[[#This Row],[Gender]]</f>
        <v>F</v>
      </c>
      <c r="Z3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7" s="53" t="str">
        <f>TeamDec[[#This Row],[FullName]]</f>
        <v>Lily Addington</v>
      </c>
      <c r="AD347" s="51" t="str">
        <f>TeamDec[[#This Row],[Club]]</f>
        <v>Colchester Harriers</v>
      </c>
      <c r="AE347" s="52" t="str">
        <f>TeamDec[[#This Row],[Gender]]</f>
        <v>F</v>
      </c>
      <c r="AF3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7" s="53" t="str">
        <f>TeamDec[[#This Row],[FullName]]</f>
        <v>Lily Addington</v>
      </c>
      <c r="AJ347" s="51" t="str">
        <f>TeamDec[[#This Row],[Club]]</f>
        <v>Colchester Harriers</v>
      </c>
      <c r="AK347" s="52" t="str">
        <f>TeamDec[[#This Row],[Gender]]</f>
        <v>F</v>
      </c>
      <c r="AL3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7" s="53" t="str">
        <f>TeamDec[[#This Row],[FullName]]</f>
        <v>Lily Addington</v>
      </c>
      <c r="AP347" s="51" t="str">
        <f>TeamDec[[#This Row],[Club]]</f>
        <v>Colchester Harriers</v>
      </c>
      <c r="AQ347" s="52" t="str">
        <f>TeamDec[[#This Row],[Gender]]</f>
        <v>F</v>
      </c>
      <c r="AR347" s="51" t="str">
        <f>TeamDec[[#This Row],[AG]]</f>
        <v>U17</v>
      </c>
      <c r="AS347" s="35">
        <f t="shared" si="21"/>
        <v>0</v>
      </c>
      <c r="AT347" s="29">
        <f t="shared" si="22"/>
        <v>0</v>
      </c>
    </row>
    <row r="348" spans="1:46" x14ac:dyDescent="0.35">
      <c r="A348" s="5"/>
      <c r="B348" s="24" t="s">
        <v>551</v>
      </c>
      <c r="C348" s="6" t="s">
        <v>562</v>
      </c>
      <c r="D348" s="1" t="s">
        <v>913</v>
      </c>
      <c r="E348" s="1" t="s">
        <v>2</v>
      </c>
      <c r="F348" s="30" t="s">
        <v>17</v>
      </c>
      <c r="G348" s="7">
        <v>12</v>
      </c>
      <c r="H348" s="29" t="str">
        <f t="shared" si="20"/>
        <v>U17</v>
      </c>
      <c r="K348" s="54" t="str">
        <f>TeamDec[[#This Row],[FullName]]</f>
        <v>Lily Tyler</v>
      </c>
      <c r="L348" s="51" t="str">
        <f>TeamDec[[#This Row],[Club]]</f>
        <v>Colchester Harriers</v>
      </c>
      <c r="M348" s="52" t="str">
        <f>TeamDec[[#This Row],[Gender]]</f>
        <v>F</v>
      </c>
      <c r="N34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8" s="53" t="str">
        <f>TeamDec[[#This Row],[FullName]]</f>
        <v>Lily Tyler</v>
      </c>
      <c r="R348" s="51" t="str">
        <f>TeamDec[[#This Row],[Club]]</f>
        <v>Colchester Harriers</v>
      </c>
      <c r="S348" s="52" t="str">
        <f>TeamDec[[#This Row],[Gender]]</f>
        <v>F</v>
      </c>
      <c r="T3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8" s="53" t="str">
        <f>TeamDec[[#This Row],[FullName]]</f>
        <v>Lily Tyler</v>
      </c>
      <c r="X348" s="51" t="str">
        <f>TeamDec[[#This Row],[Club]]</f>
        <v>Colchester Harriers</v>
      </c>
      <c r="Y348" s="52" t="str">
        <f>TeamDec[[#This Row],[Gender]]</f>
        <v>F</v>
      </c>
      <c r="Z3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8" s="53" t="str">
        <f>TeamDec[[#This Row],[FullName]]</f>
        <v>Lily Tyler</v>
      </c>
      <c r="AD348" s="51" t="str">
        <f>TeamDec[[#This Row],[Club]]</f>
        <v>Colchester Harriers</v>
      </c>
      <c r="AE348" s="52" t="str">
        <f>TeamDec[[#This Row],[Gender]]</f>
        <v>F</v>
      </c>
      <c r="AF3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8" s="53" t="str">
        <f>TeamDec[[#This Row],[FullName]]</f>
        <v>Lily Tyler</v>
      </c>
      <c r="AJ348" s="51" t="str">
        <f>TeamDec[[#This Row],[Club]]</f>
        <v>Colchester Harriers</v>
      </c>
      <c r="AK348" s="52" t="str">
        <f>TeamDec[[#This Row],[Gender]]</f>
        <v>F</v>
      </c>
      <c r="AL3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8" s="53" t="str">
        <f>TeamDec[[#This Row],[FullName]]</f>
        <v>Lily Tyler</v>
      </c>
      <c r="AP348" s="51" t="str">
        <f>TeamDec[[#This Row],[Club]]</f>
        <v>Colchester Harriers</v>
      </c>
      <c r="AQ348" s="52" t="str">
        <f>TeamDec[[#This Row],[Gender]]</f>
        <v>F</v>
      </c>
      <c r="AR348" s="51" t="str">
        <f>TeamDec[[#This Row],[AG]]</f>
        <v>U17</v>
      </c>
      <c r="AS348" s="35">
        <f t="shared" si="21"/>
        <v>0</v>
      </c>
      <c r="AT348" s="29">
        <f t="shared" si="22"/>
        <v>0</v>
      </c>
    </row>
    <row r="349" spans="1:46" x14ac:dyDescent="0.35">
      <c r="A349" s="5"/>
      <c r="B349" s="24" t="s">
        <v>165</v>
      </c>
      <c r="C349" s="6" t="s">
        <v>467</v>
      </c>
      <c r="D349" s="1" t="s">
        <v>914</v>
      </c>
      <c r="E349" s="1" t="s">
        <v>2</v>
      </c>
      <c r="F349" s="30" t="s">
        <v>17</v>
      </c>
      <c r="G349" s="7">
        <v>5</v>
      </c>
      <c r="H349" s="29" t="str">
        <f t="shared" si="20"/>
        <v>U11</v>
      </c>
      <c r="K349" s="54" t="str">
        <f>TeamDec[[#This Row],[FullName]]</f>
        <v>Lois Keen</v>
      </c>
      <c r="L349" s="51" t="str">
        <f>TeamDec[[#This Row],[Club]]</f>
        <v>Colchester Harriers</v>
      </c>
      <c r="M349" s="52" t="str">
        <f>TeamDec[[#This Row],[Gender]]</f>
        <v>F</v>
      </c>
      <c r="N34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9" s="53" t="str">
        <f>TeamDec[[#This Row],[FullName]]</f>
        <v>Lois Keen</v>
      </c>
      <c r="R349" s="51" t="str">
        <f>TeamDec[[#This Row],[Club]]</f>
        <v>Colchester Harriers</v>
      </c>
      <c r="S349" s="52" t="str">
        <f>TeamDec[[#This Row],[Gender]]</f>
        <v>F</v>
      </c>
      <c r="T3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9" s="53" t="str">
        <f>TeamDec[[#This Row],[FullName]]</f>
        <v>Lois Keen</v>
      </c>
      <c r="X349" s="51" t="str">
        <f>TeamDec[[#This Row],[Club]]</f>
        <v>Colchester Harriers</v>
      </c>
      <c r="Y349" s="52" t="str">
        <f>TeamDec[[#This Row],[Gender]]</f>
        <v>F</v>
      </c>
      <c r="Z3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9" s="53" t="str">
        <f>TeamDec[[#This Row],[FullName]]</f>
        <v>Lois Keen</v>
      </c>
      <c r="AD349" s="51" t="str">
        <f>TeamDec[[#This Row],[Club]]</f>
        <v>Colchester Harriers</v>
      </c>
      <c r="AE349" s="52" t="str">
        <f>TeamDec[[#This Row],[Gender]]</f>
        <v>F</v>
      </c>
      <c r="AF3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9" s="53" t="str">
        <f>TeamDec[[#This Row],[FullName]]</f>
        <v>Lois Keen</v>
      </c>
      <c r="AJ349" s="51" t="str">
        <f>TeamDec[[#This Row],[Club]]</f>
        <v>Colchester Harriers</v>
      </c>
      <c r="AK349" s="52" t="str">
        <f>TeamDec[[#This Row],[Gender]]</f>
        <v>F</v>
      </c>
      <c r="AL3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9" s="53" t="str">
        <f>TeamDec[[#This Row],[FullName]]</f>
        <v>Lois Keen</v>
      </c>
      <c r="AP349" s="51" t="str">
        <f>TeamDec[[#This Row],[Club]]</f>
        <v>Colchester Harriers</v>
      </c>
      <c r="AQ349" s="52" t="str">
        <f>TeamDec[[#This Row],[Gender]]</f>
        <v>F</v>
      </c>
      <c r="AR349" s="51" t="str">
        <f>TeamDec[[#This Row],[AG]]</f>
        <v>U11</v>
      </c>
      <c r="AS349" s="35">
        <f t="shared" si="21"/>
        <v>0</v>
      </c>
      <c r="AT349" s="29">
        <f t="shared" si="22"/>
        <v>0</v>
      </c>
    </row>
    <row r="350" spans="1:46" x14ac:dyDescent="0.35">
      <c r="A350" s="5"/>
      <c r="B350" s="24" t="s">
        <v>859</v>
      </c>
      <c r="C350" s="6" t="s">
        <v>860</v>
      </c>
      <c r="D350" s="1" t="s">
        <v>915</v>
      </c>
      <c r="E350" s="1" t="s">
        <v>2</v>
      </c>
      <c r="F350" s="30" t="s">
        <v>17</v>
      </c>
      <c r="G350" s="7">
        <v>7</v>
      </c>
      <c r="H350" s="29" t="str">
        <f t="shared" si="20"/>
        <v>U13</v>
      </c>
      <c r="K350" s="54" t="str">
        <f>TeamDec[[#This Row],[FullName]]</f>
        <v>Lucilla Visintin</v>
      </c>
      <c r="L350" s="51" t="str">
        <f>TeamDec[[#This Row],[Club]]</f>
        <v>Colchester Harriers</v>
      </c>
      <c r="M350" s="52" t="str">
        <f>TeamDec[[#This Row],[Gender]]</f>
        <v>F</v>
      </c>
      <c r="N35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0" s="53" t="str">
        <f>TeamDec[[#This Row],[FullName]]</f>
        <v>Lucilla Visintin</v>
      </c>
      <c r="R350" s="51" t="str">
        <f>TeamDec[[#This Row],[Club]]</f>
        <v>Colchester Harriers</v>
      </c>
      <c r="S350" s="52" t="str">
        <f>TeamDec[[#This Row],[Gender]]</f>
        <v>F</v>
      </c>
      <c r="T35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0" s="53" t="str">
        <f>TeamDec[[#This Row],[FullName]]</f>
        <v>Lucilla Visintin</v>
      </c>
      <c r="X350" s="51" t="str">
        <f>TeamDec[[#This Row],[Club]]</f>
        <v>Colchester Harriers</v>
      </c>
      <c r="Y350" s="52" t="str">
        <f>TeamDec[[#This Row],[Gender]]</f>
        <v>F</v>
      </c>
      <c r="Z350" s="35">
        <f>IF(TeamDec[[#This Row],[Gender]]="M",
    IFERROR(VLOOKUP(TeamDec[[#This Row],[FullName]], tblRace3B[[Name]:[Posn]], 2, FALSE), ""),
    IFERROR(VLOOKUP(TeamDec[[#This Row],[FullName]], tblRace3G[[Name]:[Posn]], 2, FALSE), ""))</f>
        <v>26</v>
      </c>
      <c r="AA350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350" s="53" t="str">
        <f>TeamDec[[#This Row],[FullName]]</f>
        <v>Lucilla Visintin</v>
      </c>
      <c r="AD350" s="51" t="str">
        <f>TeamDec[[#This Row],[Club]]</f>
        <v>Colchester Harriers</v>
      </c>
      <c r="AE350" s="52" t="str">
        <f>TeamDec[[#This Row],[Gender]]</f>
        <v>F</v>
      </c>
      <c r="AF350" s="35">
        <f>IF(TeamDec[[#This Row],[Gender]]="M",
    IFERROR(VLOOKUP(TeamDec[[#This Row],[FullName]], tblRace4B[[Name]:[Posn]], 2, FALSE), ""),
    IFERROR(VLOOKUP(TeamDec[[#This Row],[FullName]], tblRace4G[[Name]:[Posn]], 2, FALSE), ""))</f>
        <v>34</v>
      </c>
      <c r="AG350" s="29">
        <f>IF(TeamDec[[#This Row],[Gender]]="M",
    IFERROR(VLOOKUP(TeamDec[[#This Row],[FullName]], tblRace4B[[Name]:[Points]], 5, FALSE), ""),
    IFERROR(VLOOKUP(TeamDec[[#This Row],[FullName]], tblRace4G[[Name]:[Points]], 5, FALSE), ""))</f>
        <v>13</v>
      </c>
      <c r="AI350" s="53" t="str">
        <f>TeamDec[[#This Row],[FullName]]</f>
        <v>Lucilla Visintin</v>
      </c>
      <c r="AJ350" s="51" t="str">
        <f>TeamDec[[#This Row],[Club]]</f>
        <v>Colchester Harriers</v>
      </c>
      <c r="AK350" s="52" t="str">
        <f>TeamDec[[#This Row],[Gender]]</f>
        <v>F</v>
      </c>
      <c r="AL3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0" s="53" t="str">
        <f>TeamDec[[#This Row],[FullName]]</f>
        <v>Lucilla Visintin</v>
      </c>
      <c r="AP350" s="51" t="str">
        <f>TeamDec[[#This Row],[Club]]</f>
        <v>Colchester Harriers</v>
      </c>
      <c r="AQ350" s="52" t="str">
        <f>TeamDec[[#This Row],[Gender]]</f>
        <v>F</v>
      </c>
      <c r="AR350" s="51" t="str">
        <f>TeamDec[[#This Row],[AG]]</f>
        <v>U13</v>
      </c>
      <c r="AS350" s="35">
        <f t="shared" si="21"/>
        <v>2</v>
      </c>
      <c r="AT350" s="29">
        <f t="shared" si="22"/>
        <v>22</v>
      </c>
    </row>
    <row r="351" spans="1:46" x14ac:dyDescent="0.35">
      <c r="A351" s="5"/>
      <c r="B351" s="24" t="s">
        <v>563</v>
      </c>
      <c r="C351" s="6" t="s">
        <v>564</v>
      </c>
      <c r="D351" s="1" t="s">
        <v>916</v>
      </c>
      <c r="E351" s="1" t="s">
        <v>2</v>
      </c>
      <c r="F351" s="30" t="s">
        <v>17</v>
      </c>
      <c r="G351" s="7">
        <v>12</v>
      </c>
      <c r="H351" s="29" t="str">
        <f t="shared" si="20"/>
        <v>U17</v>
      </c>
      <c r="K351" s="54" t="str">
        <f>TeamDec[[#This Row],[FullName]]</f>
        <v>Lyla Belshaw</v>
      </c>
      <c r="L351" s="51" t="str">
        <f>TeamDec[[#This Row],[Club]]</f>
        <v>Colchester Harriers</v>
      </c>
      <c r="M351" s="52" t="str">
        <f>TeamDec[[#This Row],[Gender]]</f>
        <v>F</v>
      </c>
      <c r="N35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1" s="53" t="str">
        <f>TeamDec[[#This Row],[FullName]]</f>
        <v>Lyla Belshaw</v>
      </c>
      <c r="R351" s="51" t="str">
        <f>TeamDec[[#This Row],[Club]]</f>
        <v>Colchester Harriers</v>
      </c>
      <c r="S351" s="52" t="str">
        <f>TeamDec[[#This Row],[Gender]]</f>
        <v>F</v>
      </c>
      <c r="T35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1" s="53" t="str">
        <f>TeamDec[[#This Row],[FullName]]</f>
        <v>Lyla Belshaw</v>
      </c>
      <c r="X351" s="51" t="str">
        <f>TeamDec[[#This Row],[Club]]</f>
        <v>Colchester Harriers</v>
      </c>
      <c r="Y351" s="52" t="str">
        <f>TeamDec[[#This Row],[Gender]]</f>
        <v>F</v>
      </c>
      <c r="Z35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1" s="53" t="str">
        <f>TeamDec[[#This Row],[FullName]]</f>
        <v>Lyla Belshaw</v>
      </c>
      <c r="AD351" s="51" t="str">
        <f>TeamDec[[#This Row],[Club]]</f>
        <v>Colchester Harriers</v>
      </c>
      <c r="AE351" s="52" t="str">
        <f>TeamDec[[#This Row],[Gender]]</f>
        <v>F</v>
      </c>
      <c r="AF3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1" s="53" t="str">
        <f>TeamDec[[#This Row],[FullName]]</f>
        <v>Lyla Belshaw</v>
      </c>
      <c r="AJ351" s="51" t="str">
        <f>TeamDec[[#This Row],[Club]]</f>
        <v>Colchester Harriers</v>
      </c>
      <c r="AK351" s="52" t="str">
        <f>TeamDec[[#This Row],[Gender]]</f>
        <v>F</v>
      </c>
      <c r="AL3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1" s="53" t="str">
        <f>TeamDec[[#This Row],[FullName]]</f>
        <v>Lyla Belshaw</v>
      </c>
      <c r="AP351" s="51" t="str">
        <f>TeamDec[[#This Row],[Club]]</f>
        <v>Colchester Harriers</v>
      </c>
      <c r="AQ351" s="52" t="str">
        <f>TeamDec[[#This Row],[Gender]]</f>
        <v>F</v>
      </c>
      <c r="AR351" s="51" t="str">
        <f>TeamDec[[#This Row],[AG]]</f>
        <v>U17</v>
      </c>
      <c r="AS351" s="35">
        <f t="shared" si="21"/>
        <v>0</v>
      </c>
      <c r="AT351" s="29">
        <f t="shared" si="22"/>
        <v>0</v>
      </c>
    </row>
    <row r="352" spans="1:46" x14ac:dyDescent="0.35">
      <c r="A352" s="5"/>
      <c r="B352" s="24" t="s">
        <v>218</v>
      </c>
      <c r="C352" s="6" t="s">
        <v>156</v>
      </c>
      <c r="D352" s="1" t="s">
        <v>917</v>
      </c>
      <c r="E352" s="1" t="s">
        <v>2</v>
      </c>
      <c r="F352" s="30" t="s">
        <v>17</v>
      </c>
      <c r="G352" s="7">
        <v>12</v>
      </c>
      <c r="H352" s="29" t="str">
        <f t="shared" si="20"/>
        <v>U17</v>
      </c>
      <c r="K352" s="54" t="str">
        <f>TeamDec[[#This Row],[FullName]]</f>
        <v>Matilda Smith</v>
      </c>
      <c r="L352" s="51" t="str">
        <f>TeamDec[[#This Row],[Club]]</f>
        <v>Colchester Harriers</v>
      </c>
      <c r="M352" s="52" t="str">
        <f>TeamDec[[#This Row],[Gender]]</f>
        <v>F</v>
      </c>
      <c r="N35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2" s="53" t="str">
        <f>TeamDec[[#This Row],[FullName]]</f>
        <v>Matilda Smith</v>
      </c>
      <c r="R352" s="51" t="str">
        <f>TeamDec[[#This Row],[Club]]</f>
        <v>Colchester Harriers</v>
      </c>
      <c r="S352" s="52" t="str">
        <f>TeamDec[[#This Row],[Gender]]</f>
        <v>F</v>
      </c>
      <c r="T3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2" s="53" t="str">
        <f>TeamDec[[#This Row],[FullName]]</f>
        <v>Matilda Smith</v>
      </c>
      <c r="X352" s="51" t="str">
        <f>TeamDec[[#This Row],[Club]]</f>
        <v>Colchester Harriers</v>
      </c>
      <c r="Y352" s="52" t="str">
        <f>TeamDec[[#This Row],[Gender]]</f>
        <v>F</v>
      </c>
      <c r="Z3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2" s="53" t="str">
        <f>TeamDec[[#This Row],[FullName]]</f>
        <v>Matilda Smith</v>
      </c>
      <c r="AD352" s="51" t="str">
        <f>TeamDec[[#This Row],[Club]]</f>
        <v>Colchester Harriers</v>
      </c>
      <c r="AE352" s="52" t="str">
        <f>TeamDec[[#This Row],[Gender]]</f>
        <v>F</v>
      </c>
      <c r="AF3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2" s="53" t="str">
        <f>TeamDec[[#This Row],[FullName]]</f>
        <v>Matilda Smith</v>
      </c>
      <c r="AJ352" s="51" t="str">
        <f>TeamDec[[#This Row],[Club]]</f>
        <v>Colchester Harriers</v>
      </c>
      <c r="AK352" s="52" t="str">
        <f>TeamDec[[#This Row],[Gender]]</f>
        <v>F</v>
      </c>
      <c r="AL3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2" s="53" t="str">
        <f>TeamDec[[#This Row],[FullName]]</f>
        <v>Matilda Smith</v>
      </c>
      <c r="AP352" s="51" t="str">
        <f>TeamDec[[#This Row],[Club]]</f>
        <v>Colchester Harriers</v>
      </c>
      <c r="AQ352" s="52" t="str">
        <f>TeamDec[[#This Row],[Gender]]</f>
        <v>F</v>
      </c>
      <c r="AR352" s="51" t="str">
        <f>TeamDec[[#This Row],[AG]]</f>
        <v>U17</v>
      </c>
      <c r="AS352" s="35">
        <f t="shared" si="21"/>
        <v>0</v>
      </c>
      <c r="AT352" s="29">
        <f t="shared" si="22"/>
        <v>0</v>
      </c>
    </row>
    <row r="353" spans="1:46" x14ac:dyDescent="0.35">
      <c r="A353" s="5"/>
      <c r="B353" s="24" t="s">
        <v>259</v>
      </c>
      <c r="C353" s="6" t="s">
        <v>479</v>
      </c>
      <c r="D353" s="1" t="s">
        <v>808</v>
      </c>
      <c r="E353" s="1" t="s">
        <v>2</v>
      </c>
      <c r="F353" s="30" t="s">
        <v>17</v>
      </c>
      <c r="G353" s="7">
        <v>6</v>
      </c>
      <c r="H353" s="29" t="str">
        <f t="shared" si="20"/>
        <v>U11</v>
      </c>
      <c r="K353" s="54" t="str">
        <f>TeamDec[[#This Row],[FullName]]</f>
        <v>Maya Lancaster</v>
      </c>
      <c r="L353" s="51" t="str">
        <f>TeamDec[[#This Row],[Club]]</f>
        <v>Colchester Harriers</v>
      </c>
      <c r="M353" s="52" t="str">
        <f>TeamDec[[#This Row],[Gender]]</f>
        <v>F</v>
      </c>
      <c r="N35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3" s="53" t="str">
        <f>TeamDec[[#This Row],[FullName]]</f>
        <v>Maya Lancaster</v>
      </c>
      <c r="R353" s="51" t="str">
        <f>TeamDec[[#This Row],[Club]]</f>
        <v>Colchester Harriers</v>
      </c>
      <c r="S353" s="52" t="str">
        <f>TeamDec[[#This Row],[Gender]]</f>
        <v>F</v>
      </c>
      <c r="T353" s="35">
        <f>IF(TeamDec[[#This Row],[Gender]]="M",
    IFERROR(VLOOKUP(TeamDec[[#This Row],[FullName]], tblRace2B[[Name]:[Posn]], 2, FALSE), ""),
    IFERROR(VLOOKUP(TeamDec[[#This Row],[FullName]], tblRace2G[[Name]:[Posn]], 2, FALSE), ""))</f>
        <v>37</v>
      </c>
      <c r="U353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353" s="53" t="str">
        <f>TeamDec[[#This Row],[FullName]]</f>
        <v>Maya Lancaster</v>
      </c>
      <c r="X353" s="51" t="str">
        <f>TeamDec[[#This Row],[Club]]</f>
        <v>Colchester Harriers</v>
      </c>
      <c r="Y353" s="52" t="str">
        <f>TeamDec[[#This Row],[Gender]]</f>
        <v>F</v>
      </c>
      <c r="Z353" s="35">
        <f>IF(TeamDec[[#This Row],[Gender]]="M",
    IFERROR(VLOOKUP(TeamDec[[#This Row],[FullName]], tblRace3B[[Name]:[Posn]], 2, FALSE), ""),
    IFERROR(VLOOKUP(TeamDec[[#This Row],[FullName]], tblRace3G[[Name]:[Posn]], 2, FALSE), ""))</f>
        <v>36</v>
      </c>
      <c r="AA353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353" s="53" t="str">
        <f>TeamDec[[#This Row],[FullName]]</f>
        <v>Maya Lancaster</v>
      </c>
      <c r="AD353" s="51" t="str">
        <f>TeamDec[[#This Row],[Club]]</f>
        <v>Colchester Harriers</v>
      </c>
      <c r="AE353" s="52" t="str">
        <f>TeamDec[[#This Row],[Gender]]</f>
        <v>F</v>
      </c>
      <c r="AF353" s="35">
        <f>IF(TeamDec[[#This Row],[Gender]]="M",
    IFERROR(VLOOKUP(TeamDec[[#This Row],[FullName]], tblRace4B[[Name]:[Posn]], 2, FALSE), ""),
    IFERROR(VLOOKUP(TeamDec[[#This Row],[FullName]], tblRace4G[[Name]:[Posn]], 2, FALSE), ""))</f>
        <v>37</v>
      </c>
      <c r="AG353" s="29">
        <f>IF(TeamDec[[#This Row],[Gender]]="M",
    IFERROR(VLOOKUP(TeamDec[[#This Row],[FullName]], tblRace4B[[Name]:[Points]], 5, FALSE), ""),
    IFERROR(VLOOKUP(TeamDec[[#This Row],[FullName]], tblRace4G[[Name]:[Points]], 5, FALSE), ""))</f>
        <v>9</v>
      </c>
      <c r="AI353" s="53" t="str">
        <f>TeamDec[[#This Row],[FullName]]</f>
        <v>Maya Lancaster</v>
      </c>
      <c r="AJ353" s="51" t="str">
        <f>TeamDec[[#This Row],[Club]]</f>
        <v>Colchester Harriers</v>
      </c>
      <c r="AK353" s="52" t="str">
        <f>TeamDec[[#This Row],[Gender]]</f>
        <v>F</v>
      </c>
      <c r="AL3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3" s="53" t="str">
        <f>TeamDec[[#This Row],[FullName]]</f>
        <v>Maya Lancaster</v>
      </c>
      <c r="AP353" s="51" t="str">
        <f>TeamDec[[#This Row],[Club]]</f>
        <v>Colchester Harriers</v>
      </c>
      <c r="AQ353" s="52" t="str">
        <f>TeamDec[[#This Row],[Gender]]</f>
        <v>F</v>
      </c>
      <c r="AR353" s="51" t="str">
        <f>TeamDec[[#This Row],[AG]]</f>
        <v>U11</v>
      </c>
      <c r="AS353" s="35">
        <f t="shared" si="21"/>
        <v>3</v>
      </c>
      <c r="AT353" s="29">
        <f t="shared" si="22"/>
        <v>27</v>
      </c>
    </row>
    <row r="354" spans="1:46" x14ac:dyDescent="0.35">
      <c r="A354" s="5"/>
      <c r="B354" s="27" t="s">
        <v>430</v>
      </c>
      <c r="C354" s="102" t="s">
        <v>156</v>
      </c>
      <c r="D354" s="1" t="s">
        <v>918</v>
      </c>
      <c r="E354" s="1" t="s">
        <v>2</v>
      </c>
      <c r="F354" s="30" t="s">
        <v>17</v>
      </c>
      <c r="G354" s="7">
        <v>8</v>
      </c>
      <c r="H354" s="29" t="str">
        <f t="shared" si="20"/>
        <v>U13</v>
      </c>
      <c r="K354" s="54" t="str">
        <f>TeamDec[[#This Row],[FullName]]</f>
        <v>Mia Smith</v>
      </c>
      <c r="L354" s="51" t="str">
        <f>TeamDec[[#This Row],[Club]]</f>
        <v>Colchester Harriers</v>
      </c>
      <c r="M354" s="52" t="str">
        <f>TeamDec[[#This Row],[Gender]]</f>
        <v>F</v>
      </c>
      <c r="N35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4" s="53" t="str">
        <f>TeamDec[[#This Row],[FullName]]</f>
        <v>Mia Smith</v>
      </c>
      <c r="R354" s="51" t="str">
        <f>TeamDec[[#This Row],[Club]]</f>
        <v>Colchester Harriers</v>
      </c>
      <c r="S354" s="52" t="str">
        <f>TeamDec[[#This Row],[Gender]]</f>
        <v>F</v>
      </c>
      <c r="T3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4" s="53" t="str">
        <f>TeamDec[[#This Row],[FullName]]</f>
        <v>Mia Smith</v>
      </c>
      <c r="X354" s="51" t="str">
        <f>TeamDec[[#This Row],[Club]]</f>
        <v>Colchester Harriers</v>
      </c>
      <c r="Y354" s="52" t="str">
        <f>TeamDec[[#This Row],[Gender]]</f>
        <v>F</v>
      </c>
      <c r="Z3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4" s="53" t="str">
        <f>TeamDec[[#This Row],[FullName]]</f>
        <v>Mia Smith</v>
      </c>
      <c r="AD354" s="51" t="str">
        <f>TeamDec[[#This Row],[Club]]</f>
        <v>Colchester Harriers</v>
      </c>
      <c r="AE354" s="52" t="str">
        <f>TeamDec[[#This Row],[Gender]]</f>
        <v>F</v>
      </c>
      <c r="AF3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4" s="53" t="str">
        <f>TeamDec[[#This Row],[FullName]]</f>
        <v>Mia Smith</v>
      </c>
      <c r="AJ354" s="51" t="str">
        <f>TeamDec[[#This Row],[Club]]</f>
        <v>Colchester Harriers</v>
      </c>
      <c r="AK354" s="52" t="str">
        <f>TeamDec[[#This Row],[Gender]]</f>
        <v>F</v>
      </c>
      <c r="AL3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4" s="53" t="str">
        <f>TeamDec[[#This Row],[FullName]]</f>
        <v>Mia Smith</v>
      </c>
      <c r="AP354" s="51" t="str">
        <f>TeamDec[[#This Row],[Club]]</f>
        <v>Colchester Harriers</v>
      </c>
      <c r="AQ354" s="52" t="str">
        <f>TeamDec[[#This Row],[Gender]]</f>
        <v>F</v>
      </c>
      <c r="AR354" s="51" t="str">
        <f>TeamDec[[#This Row],[AG]]</f>
        <v>U13</v>
      </c>
      <c r="AS354" s="35">
        <f t="shared" si="21"/>
        <v>0</v>
      </c>
      <c r="AT354" s="29">
        <f t="shared" si="22"/>
        <v>0</v>
      </c>
    </row>
    <row r="355" spans="1:46" x14ac:dyDescent="0.35">
      <c r="A355" s="5"/>
      <c r="B355" s="24" t="s">
        <v>812</v>
      </c>
      <c r="C355" s="6" t="s">
        <v>813</v>
      </c>
      <c r="D355" s="1" t="s">
        <v>815</v>
      </c>
      <c r="E355" s="1" t="s">
        <v>2</v>
      </c>
      <c r="F355" s="30" t="s">
        <v>17</v>
      </c>
      <c r="G355" s="7">
        <v>5</v>
      </c>
      <c r="H355" s="29" t="str">
        <f t="shared" si="20"/>
        <v>U11</v>
      </c>
      <c r="K355" s="54" t="str">
        <f>TeamDec[[#This Row],[FullName]]</f>
        <v>Millie Davies-King</v>
      </c>
      <c r="L355" s="51" t="str">
        <f>TeamDec[[#This Row],[Club]]</f>
        <v>Colchester Harriers</v>
      </c>
      <c r="M355" s="52" t="str">
        <f>TeamDec[[#This Row],[Gender]]</f>
        <v>F</v>
      </c>
      <c r="N35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5" s="53" t="str">
        <f>TeamDec[[#This Row],[FullName]]</f>
        <v>Millie Davies-King</v>
      </c>
      <c r="R355" s="51" t="str">
        <f>TeamDec[[#This Row],[Club]]</f>
        <v>Colchester Harriers</v>
      </c>
      <c r="S355" s="52" t="str">
        <f>TeamDec[[#This Row],[Gender]]</f>
        <v>F</v>
      </c>
      <c r="T355" s="35">
        <f>IF(TeamDec[[#This Row],[Gender]]="M",
    IFERROR(VLOOKUP(TeamDec[[#This Row],[FullName]], tblRace2B[[Name]:[Posn]], 2, FALSE), ""),
    IFERROR(VLOOKUP(TeamDec[[#This Row],[FullName]], tblRace2G[[Name]:[Posn]], 2, FALSE), ""))</f>
        <v>43</v>
      </c>
      <c r="U355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355" s="53" t="str">
        <f>TeamDec[[#This Row],[FullName]]</f>
        <v>Millie Davies-King</v>
      </c>
      <c r="X355" s="51" t="str">
        <f>TeamDec[[#This Row],[Club]]</f>
        <v>Colchester Harriers</v>
      </c>
      <c r="Y355" s="52" t="str">
        <f>TeamDec[[#This Row],[Gender]]</f>
        <v>F</v>
      </c>
      <c r="Z355" s="35">
        <f>IF(TeamDec[[#This Row],[Gender]]="M",
    IFERROR(VLOOKUP(TeamDec[[#This Row],[FullName]], tblRace3B[[Name]:[Posn]], 2, FALSE), ""),
    IFERROR(VLOOKUP(TeamDec[[#This Row],[FullName]], tblRace3G[[Name]:[Posn]], 2, FALSE), ""))</f>
        <v>39</v>
      </c>
      <c r="AA355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355" s="53" t="str">
        <f>TeamDec[[#This Row],[FullName]]</f>
        <v>Millie Davies-King</v>
      </c>
      <c r="AD355" s="51" t="str">
        <f>TeamDec[[#This Row],[Club]]</f>
        <v>Colchester Harriers</v>
      </c>
      <c r="AE355" s="52" t="str">
        <f>TeamDec[[#This Row],[Gender]]</f>
        <v>F</v>
      </c>
      <c r="AF355" s="35">
        <f>IF(TeamDec[[#This Row],[Gender]]="M",
    IFERROR(VLOOKUP(TeamDec[[#This Row],[FullName]], tblRace4B[[Name]:[Posn]], 2, FALSE), ""),
    IFERROR(VLOOKUP(TeamDec[[#This Row],[FullName]], tblRace4G[[Name]:[Posn]], 2, FALSE), ""))</f>
        <v>41</v>
      </c>
      <c r="AG355" s="29">
        <f>IF(TeamDec[[#This Row],[Gender]]="M",
    IFERROR(VLOOKUP(TeamDec[[#This Row],[FullName]], tblRace4B[[Name]:[Points]], 5, FALSE), ""),
    IFERROR(VLOOKUP(TeamDec[[#This Row],[FullName]], tblRace4G[[Name]:[Points]], 5, FALSE), ""))</f>
        <v>11</v>
      </c>
      <c r="AI355" s="53" t="str">
        <f>TeamDec[[#This Row],[FullName]]</f>
        <v>Millie Davies-King</v>
      </c>
      <c r="AJ355" s="51" t="str">
        <f>TeamDec[[#This Row],[Club]]</f>
        <v>Colchester Harriers</v>
      </c>
      <c r="AK355" s="52" t="str">
        <f>TeamDec[[#This Row],[Gender]]</f>
        <v>F</v>
      </c>
      <c r="AL3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5" s="53" t="str">
        <f>TeamDec[[#This Row],[FullName]]</f>
        <v>Millie Davies-King</v>
      </c>
      <c r="AP355" s="51" t="str">
        <f>TeamDec[[#This Row],[Club]]</f>
        <v>Colchester Harriers</v>
      </c>
      <c r="AQ355" s="52" t="str">
        <f>TeamDec[[#This Row],[Gender]]</f>
        <v>F</v>
      </c>
      <c r="AR355" s="51" t="str">
        <f>TeamDec[[#This Row],[AG]]</f>
        <v>U11</v>
      </c>
      <c r="AS355" s="35">
        <f t="shared" si="21"/>
        <v>3</v>
      </c>
      <c r="AT355" s="29">
        <f t="shared" si="22"/>
        <v>36</v>
      </c>
    </row>
    <row r="356" spans="1:46" x14ac:dyDescent="0.35">
      <c r="A356" s="5"/>
      <c r="B356" s="24" t="s">
        <v>446</v>
      </c>
      <c r="C356" s="6" t="s">
        <v>503</v>
      </c>
      <c r="D356" s="1" t="s">
        <v>702</v>
      </c>
      <c r="E356" s="1" t="s">
        <v>2</v>
      </c>
      <c r="F356" s="30" t="s">
        <v>17</v>
      </c>
      <c r="G356" s="7">
        <v>8</v>
      </c>
      <c r="H356" s="29" t="str">
        <f t="shared" si="20"/>
        <v>U13</v>
      </c>
      <c r="K356" s="54" t="str">
        <f>TeamDec[[#This Row],[FullName]]</f>
        <v>Nancy Garner</v>
      </c>
      <c r="L356" s="51" t="str">
        <f>TeamDec[[#This Row],[Club]]</f>
        <v>Colchester Harriers</v>
      </c>
      <c r="M356" s="52" t="str">
        <f>TeamDec[[#This Row],[Gender]]</f>
        <v>F</v>
      </c>
      <c r="N356" s="55">
        <f>IF(TeamDec[[#This Row],[Gender]]="M",
    IFERROR(VLOOKUP(TeamDec[[#This Row],[FullName]], tblRace1B[[Name]:[Posn]], 2, FALSE), ""),
    IFERROR(VLOOKUP(TeamDec[[#This Row],[FullName]], tblRace1G[[Name]:[Posn]], 2, FALSE), ""))</f>
        <v>20</v>
      </c>
      <c r="O356" s="56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356" s="53" t="str">
        <f>TeamDec[[#This Row],[FullName]]</f>
        <v>Nancy Garner</v>
      </c>
      <c r="R356" s="51" t="str">
        <f>TeamDec[[#This Row],[Club]]</f>
        <v>Colchester Harriers</v>
      </c>
      <c r="S356" s="52" t="str">
        <f>TeamDec[[#This Row],[Gender]]</f>
        <v>F</v>
      </c>
      <c r="T356" s="35">
        <f>IF(TeamDec[[#This Row],[Gender]]="M",
    IFERROR(VLOOKUP(TeamDec[[#This Row],[FullName]], tblRace2B[[Name]:[Posn]], 2, FALSE), ""),
    IFERROR(VLOOKUP(TeamDec[[#This Row],[FullName]], tblRace2G[[Name]:[Posn]], 2, FALSE), ""))</f>
        <v>23</v>
      </c>
      <c r="U356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356" s="53" t="str">
        <f>TeamDec[[#This Row],[FullName]]</f>
        <v>Nancy Garner</v>
      </c>
      <c r="X356" s="51" t="str">
        <f>TeamDec[[#This Row],[Club]]</f>
        <v>Colchester Harriers</v>
      </c>
      <c r="Y356" s="52" t="str">
        <f>TeamDec[[#This Row],[Gender]]</f>
        <v>F</v>
      </c>
      <c r="Z356" s="35">
        <f>IF(TeamDec[[#This Row],[Gender]]="M",
    IFERROR(VLOOKUP(TeamDec[[#This Row],[FullName]], tblRace3B[[Name]:[Posn]], 2, FALSE), ""),
    IFERROR(VLOOKUP(TeamDec[[#This Row],[FullName]], tblRace3G[[Name]:[Posn]], 2, FALSE), ""))</f>
        <v>18</v>
      </c>
      <c r="AA356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356" s="53" t="str">
        <f>TeamDec[[#This Row],[FullName]]</f>
        <v>Nancy Garner</v>
      </c>
      <c r="AD356" s="51" t="str">
        <f>TeamDec[[#This Row],[Club]]</f>
        <v>Colchester Harriers</v>
      </c>
      <c r="AE356" s="52" t="str">
        <f>TeamDec[[#This Row],[Gender]]</f>
        <v>F</v>
      </c>
      <c r="AF356" s="35">
        <f>IF(TeamDec[[#This Row],[Gender]]="M",
    IFERROR(VLOOKUP(TeamDec[[#This Row],[FullName]], tblRace4B[[Name]:[Posn]], 2, FALSE), ""),
    IFERROR(VLOOKUP(TeamDec[[#This Row],[FullName]], tblRace4G[[Name]:[Posn]], 2, FALSE), ""))</f>
        <v>28</v>
      </c>
      <c r="AG356" s="29">
        <f>IF(TeamDec[[#This Row],[Gender]]="M",
    IFERROR(VLOOKUP(TeamDec[[#This Row],[FullName]], tblRace4B[[Name]:[Points]], 5, FALSE), ""),
    IFERROR(VLOOKUP(TeamDec[[#This Row],[FullName]], tblRace4G[[Name]:[Points]], 5, FALSE), ""))</f>
        <v>10</v>
      </c>
      <c r="AI356" s="53" t="str">
        <f>TeamDec[[#This Row],[FullName]]</f>
        <v>Nancy Garner</v>
      </c>
      <c r="AJ356" s="51" t="str">
        <f>TeamDec[[#This Row],[Club]]</f>
        <v>Colchester Harriers</v>
      </c>
      <c r="AK356" s="52" t="str">
        <f>TeamDec[[#This Row],[Gender]]</f>
        <v>F</v>
      </c>
      <c r="AL3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6" s="53" t="str">
        <f>TeamDec[[#This Row],[FullName]]</f>
        <v>Nancy Garner</v>
      </c>
      <c r="AP356" s="51" t="str">
        <f>TeamDec[[#This Row],[Club]]</f>
        <v>Colchester Harriers</v>
      </c>
      <c r="AQ356" s="52" t="str">
        <f>TeamDec[[#This Row],[Gender]]</f>
        <v>F</v>
      </c>
      <c r="AR356" s="51" t="str">
        <f>TeamDec[[#This Row],[AG]]</f>
        <v>U13</v>
      </c>
      <c r="AS356" s="35">
        <f t="shared" si="21"/>
        <v>4</v>
      </c>
      <c r="AT356" s="29">
        <f t="shared" si="22"/>
        <v>30</v>
      </c>
    </row>
    <row r="357" spans="1:46" x14ac:dyDescent="0.35">
      <c r="A357" s="5"/>
      <c r="B357" s="27" t="s">
        <v>526</v>
      </c>
      <c r="C357" s="102" t="s">
        <v>527</v>
      </c>
      <c r="D357" s="1" t="s">
        <v>919</v>
      </c>
      <c r="E357" s="1" t="s">
        <v>2</v>
      </c>
      <c r="F357" s="30" t="s">
        <v>17</v>
      </c>
      <c r="G357" s="7">
        <v>9</v>
      </c>
      <c r="H357" s="29" t="str">
        <f t="shared" si="20"/>
        <v>U15</v>
      </c>
      <c r="K357" s="54" t="str">
        <f>TeamDec[[#This Row],[FullName]]</f>
        <v>Nevaeha Hawthorn</v>
      </c>
      <c r="L357" s="51" t="str">
        <f>TeamDec[[#This Row],[Club]]</f>
        <v>Colchester Harriers</v>
      </c>
      <c r="M357" s="52" t="str">
        <f>TeamDec[[#This Row],[Gender]]</f>
        <v>F</v>
      </c>
      <c r="N35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7" s="53" t="str">
        <f>TeamDec[[#This Row],[FullName]]</f>
        <v>Nevaeha Hawthorn</v>
      </c>
      <c r="R357" s="51" t="str">
        <f>TeamDec[[#This Row],[Club]]</f>
        <v>Colchester Harriers</v>
      </c>
      <c r="S357" s="52" t="str">
        <f>TeamDec[[#This Row],[Gender]]</f>
        <v>F</v>
      </c>
      <c r="T35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7" s="53" t="str">
        <f>TeamDec[[#This Row],[FullName]]</f>
        <v>Nevaeha Hawthorn</v>
      </c>
      <c r="X357" s="51" t="str">
        <f>TeamDec[[#This Row],[Club]]</f>
        <v>Colchester Harriers</v>
      </c>
      <c r="Y357" s="52" t="str">
        <f>TeamDec[[#This Row],[Gender]]</f>
        <v>F</v>
      </c>
      <c r="Z3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7" s="53" t="str">
        <f>TeamDec[[#This Row],[FullName]]</f>
        <v>Nevaeha Hawthorn</v>
      </c>
      <c r="AD357" s="51" t="str">
        <f>TeamDec[[#This Row],[Club]]</f>
        <v>Colchester Harriers</v>
      </c>
      <c r="AE357" s="52" t="str">
        <f>TeamDec[[#This Row],[Gender]]</f>
        <v>F</v>
      </c>
      <c r="AF3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7" s="53" t="str">
        <f>TeamDec[[#This Row],[FullName]]</f>
        <v>Nevaeha Hawthorn</v>
      </c>
      <c r="AJ357" s="51" t="str">
        <f>TeamDec[[#This Row],[Club]]</f>
        <v>Colchester Harriers</v>
      </c>
      <c r="AK357" s="52" t="str">
        <f>TeamDec[[#This Row],[Gender]]</f>
        <v>F</v>
      </c>
      <c r="AL3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7" s="53" t="str">
        <f>TeamDec[[#This Row],[FullName]]</f>
        <v>Nevaeha Hawthorn</v>
      </c>
      <c r="AP357" s="51" t="str">
        <f>TeamDec[[#This Row],[Club]]</f>
        <v>Colchester Harriers</v>
      </c>
      <c r="AQ357" s="52" t="str">
        <f>TeamDec[[#This Row],[Gender]]</f>
        <v>F</v>
      </c>
      <c r="AR357" s="51" t="str">
        <f>TeamDec[[#This Row],[AG]]</f>
        <v>U15</v>
      </c>
      <c r="AS357" s="35">
        <f t="shared" si="21"/>
        <v>0</v>
      </c>
      <c r="AT357" s="29">
        <f t="shared" si="22"/>
        <v>0</v>
      </c>
    </row>
    <row r="358" spans="1:46" x14ac:dyDescent="0.35">
      <c r="A358" s="5"/>
      <c r="B358" s="24" t="s">
        <v>491</v>
      </c>
      <c r="C358" s="6" t="s">
        <v>492</v>
      </c>
      <c r="D358" s="1" t="s">
        <v>920</v>
      </c>
      <c r="E358" s="1" t="s">
        <v>2</v>
      </c>
      <c r="F358" s="30" t="s">
        <v>17</v>
      </c>
      <c r="G358" s="7">
        <v>7</v>
      </c>
      <c r="H358" s="29" t="str">
        <f t="shared" si="20"/>
        <v>U13</v>
      </c>
      <c r="K358" s="54" t="str">
        <f>TeamDec[[#This Row],[FullName]]</f>
        <v>Olivia Crabb</v>
      </c>
      <c r="L358" s="51" t="str">
        <f>TeamDec[[#This Row],[Club]]</f>
        <v>Colchester Harriers</v>
      </c>
      <c r="M358" s="52" t="str">
        <f>TeamDec[[#This Row],[Gender]]</f>
        <v>F</v>
      </c>
      <c r="N35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8" s="53" t="str">
        <f>TeamDec[[#This Row],[FullName]]</f>
        <v>Olivia Crabb</v>
      </c>
      <c r="R358" s="51" t="str">
        <f>TeamDec[[#This Row],[Club]]</f>
        <v>Colchester Harriers</v>
      </c>
      <c r="S358" s="52" t="str">
        <f>TeamDec[[#This Row],[Gender]]</f>
        <v>F</v>
      </c>
      <c r="T35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8" s="53" t="str">
        <f>TeamDec[[#This Row],[FullName]]</f>
        <v>Olivia Crabb</v>
      </c>
      <c r="X358" s="51" t="str">
        <f>TeamDec[[#This Row],[Club]]</f>
        <v>Colchester Harriers</v>
      </c>
      <c r="Y358" s="52" t="str">
        <f>TeamDec[[#This Row],[Gender]]</f>
        <v>F</v>
      </c>
      <c r="Z35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8" s="53" t="str">
        <f>TeamDec[[#This Row],[FullName]]</f>
        <v>Olivia Crabb</v>
      </c>
      <c r="AD358" s="51" t="str">
        <f>TeamDec[[#This Row],[Club]]</f>
        <v>Colchester Harriers</v>
      </c>
      <c r="AE358" s="52" t="str">
        <f>TeamDec[[#This Row],[Gender]]</f>
        <v>F</v>
      </c>
      <c r="AF3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8" s="53" t="str">
        <f>TeamDec[[#This Row],[FullName]]</f>
        <v>Olivia Crabb</v>
      </c>
      <c r="AJ358" s="51" t="str">
        <f>TeamDec[[#This Row],[Club]]</f>
        <v>Colchester Harriers</v>
      </c>
      <c r="AK358" s="52" t="str">
        <f>TeamDec[[#This Row],[Gender]]</f>
        <v>F</v>
      </c>
      <c r="AL3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8" s="53" t="str">
        <f>TeamDec[[#This Row],[FullName]]</f>
        <v>Olivia Crabb</v>
      </c>
      <c r="AP358" s="51" t="str">
        <f>TeamDec[[#This Row],[Club]]</f>
        <v>Colchester Harriers</v>
      </c>
      <c r="AQ358" s="52" t="str">
        <f>TeamDec[[#This Row],[Gender]]</f>
        <v>F</v>
      </c>
      <c r="AR358" s="51" t="str">
        <f>TeamDec[[#This Row],[AG]]</f>
        <v>U13</v>
      </c>
      <c r="AS358" s="35">
        <f t="shared" si="21"/>
        <v>0</v>
      </c>
      <c r="AT358" s="29">
        <f t="shared" si="22"/>
        <v>0</v>
      </c>
    </row>
    <row r="359" spans="1:46" x14ac:dyDescent="0.35">
      <c r="A359" s="5"/>
      <c r="B359" s="24" t="s">
        <v>491</v>
      </c>
      <c r="C359" s="6" t="s">
        <v>493</v>
      </c>
      <c r="D359" s="1" t="s">
        <v>921</v>
      </c>
      <c r="E359" s="1" t="s">
        <v>2</v>
      </c>
      <c r="F359" s="30" t="s">
        <v>17</v>
      </c>
      <c r="G359" s="7">
        <v>7</v>
      </c>
      <c r="H359" s="29" t="str">
        <f t="shared" si="20"/>
        <v>U13</v>
      </c>
      <c r="K359" s="54" t="str">
        <f>TeamDec[[#This Row],[FullName]]</f>
        <v>Olivia Mcmanus</v>
      </c>
      <c r="L359" s="51" t="str">
        <f>TeamDec[[#This Row],[Club]]</f>
        <v>Colchester Harriers</v>
      </c>
      <c r="M359" s="52" t="str">
        <f>TeamDec[[#This Row],[Gender]]</f>
        <v>F</v>
      </c>
      <c r="N35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9" s="53" t="str">
        <f>TeamDec[[#This Row],[FullName]]</f>
        <v>Olivia Mcmanus</v>
      </c>
      <c r="R359" s="51" t="str">
        <f>TeamDec[[#This Row],[Club]]</f>
        <v>Colchester Harriers</v>
      </c>
      <c r="S359" s="52" t="str">
        <f>TeamDec[[#This Row],[Gender]]</f>
        <v>F</v>
      </c>
      <c r="T35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9" s="53" t="str">
        <f>TeamDec[[#This Row],[FullName]]</f>
        <v>Olivia Mcmanus</v>
      </c>
      <c r="X359" s="51" t="str">
        <f>TeamDec[[#This Row],[Club]]</f>
        <v>Colchester Harriers</v>
      </c>
      <c r="Y359" s="52" t="str">
        <f>TeamDec[[#This Row],[Gender]]</f>
        <v>F</v>
      </c>
      <c r="Z3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9" s="53" t="str">
        <f>TeamDec[[#This Row],[FullName]]</f>
        <v>Olivia Mcmanus</v>
      </c>
      <c r="AD359" s="51" t="str">
        <f>TeamDec[[#This Row],[Club]]</f>
        <v>Colchester Harriers</v>
      </c>
      <c r="AE359" s="52" t="str">
        <f>TeamDec[[#This Row],[Gender]]</f>
        <v>F</v>
      </c>
      <c r="AF3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9" s="53" t="str">
        <f>TeamDec[[#This Row],[FullName]]</f>
        <v>Olivia Mcmanus</v>
      </c>
      <c r="AJ359" s="51" t="str">
        <f>TeamDec[[#This Row],[Club]]</f>
        <v>Colchester Harriers</v>
      </c>
      <c r="AK359" s="52" t="str">
        <f>TeamDec[[#This Row],[Gender]]</f>
        <v>F</v>
      </c>
      <c r="AL3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9" s="53" t="str">
        <f>TeamDec[[#This Row],[FullName]]</f>
        <v>Olivia Mcmanus</v>
      </c>
      <c r="AP359" s="51" t="str">
        <f>TeamDec[[#This Row],[Club]]</f>
        <v>Colchester Harriers</v>
      </c>
      <c r="AQ359" s="52" t="str">
        <f>TeamDec[[#This Row],[Gender]]</f>
        <v>F</v>
      </c>
      <c r="AR359" s="51" t="str">
        <f>TeamDec[[#This Row],[AG]]</f>
        <v>U13</v>
      </c>
      <c r="AS359" s="35">
        <f t="shared" si="21"/>
        <v>0</v>
      </c>
      <c r="AT359" s="29">
        <f t="shared" si="22"/>
        <v>0</v>
      </c>
    </row>
    <row r="360" spans="1:46" x14ac:dyDescent="0.35">
      <c r="A360" s="5"/>
      <c r="B360" s="24" t="s">
        <v>242</v>
      </c>
      <c r="C360" s="6" t="s">
        <v>504</v>
      </c>
      <c r="D360" s="1" t="s">
        <v>706</v>
      </c>
      <c r="E360" s="1" t="s">
        <v>2</v>
      </c>
      <c r="F360" s="30" t="s">
        <v>17</v>
      </c>
      <c r="G360" s="7">
        <v>8</v>
      </c>
      <c r="H360" s="29" t="str">
        <f t="shared" si="20"/>
        <v>U13</v>
      </c>
      <c r="K360" s="54" t="str">
        <f>TeamDec[[#This Row],[FullName]]</f>
        <v>Orla Sutcliffe</v>
      </c>
      <c r="L360" s="51" t="str">
        <f>TeamDec[[#This Row],[Club]]</f>
        <v>Colchester Harriers</v>
      </c>
      <c r="M360" s="52" t="str">
        <f>TeamDec[[#This Row],[Gender]]</f>
        <v>F</v>
      </c>
      <c r="N360" s="55">
        <f>IF(TeamDec[[#This Row],[Gender]]="M",
    IFERROR(VLOOKUP(TeamDec[[#This Row],[FullName]], tblRace1B[[Name]:[Posn]], 2, FALSE), ""),
    IFERROR(VLOOKUP(TeamDec[[#This Row],[FullName]], tblRace1G[[Name]:[Posn]], 2, FALSE), ""))</f>
        <v>35</v>
      </c>
      <c r="O360" s="56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360" s="53" t="str">
        <f>TeamDec[[#This Row],[FullName]]</f>
        <v>Orla Sutcliffe</v>
      </c>
      <c r="R360" s="51" t="str">
        <f>TeamDec[[#This Row],[Club]]</f>
        <v>Colchester Harriers</v>
      </c>
      <c r="S360" s="52" t="str">
        <f>TeamDec[[#This Row],[Gender]]</f>
        <v>F</v>
      </c>
      <c r="T360" s="35">
        <f>IF(TeamDec[[#This Row],[Gender]]="M",
    IFERROR(VLOOKUP(TeamDec[[#This Row],[FullName]], tblRace2B[[Name]:[Posn]], 2, FALSE), ""),
    IFERROR(VLOOKUP(TeamDec[[#This Row],[FullName]], tblRace2G[[Name]:[Posn]], 2, FALSE), ""))</f>
        <v>30</v>
      </c>
      <c r="U360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360" s="53" t="str">
        <f>TeamDec[[#This Row],[FullName]]</f>
        <v>Orla Sutcliffe</v>
      </c>
      <c r="X360" s="51" t="str">
        <f>TeamDec[[#This Row],[Club]]</f>
        <v>Colchester Harriers</v>
      </c>
      <c r="Y360" s="52" t="str">
        <f>TeamDec[[#This Row],[Gender]]</f>
        <v>F</v>
      </c>
      <c r="Z360" s="35">
        <f>IF(TeamDec[[#This Row],[Gender]]="M",
    IFERROR(VLOOKUP(TeamDec[[#This Row],[FullName]], tblRace3B[[Name]:[Posn]], 2, FALSE), ""),
    IFERROR(VLOOKUP(TeamDec[[#This Row],[FullName]], tblRace3G[[Name]:[Posn]], 2, FALSE), ""))</f>
        <v>33</v>
      </c>
      <c r="AA360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360" s="53" t="str">
        <f>TeamDec[[#This Row],[FullName]]</f>
        <v>Orla Sutcliffe</v>
      </c>
      <c r="AD360" s="51" t="str">
        <f>TeamDec[[#This Row],[Club]]</f>
        <v>Colchester Harriers</v>
      </c>
      <c r="AE360" s="52" t="str">
        <f>TeamDec[[#This Row],[Gender]]</f>
        <v>F</v>
      </c>
      <c r="AF360" s="35">
        <f>IF(TeamDec[[#This Row],[Gender]]="M",
    IFERROR(VLOOKUP(TeamDec[[#This Row],[FullName]], tblRace4B[[Name]:[Posn]], 2, FALSE), ""),
    IFERROR(VLOOKUP(TeamDec[[#This Row],[FullName]], tblRace4G[[Name]:[Posn]], 2, FALSE), ""))</f>
        <v>30</v>
      </c>
      <c r="AG360" s="29">
        <f>IF(TeamDec[[#This Row],[Gender]]="M",
    IFERROR(VLOOKUP(TeamDec[[#This Row],[FullName]], tblRace4B[[Name]:[Points]], 5, FALSE), ""),
    IFERROR(VLOOKUP(TeamDec[[#This Row],[FullName]], tblRace4G[[Name]:[Points]], 5, FALSE), ""))</f>
        <v>11</v>
      </c>
      <c r="AI360" s="53" t="str">
        <f>TeamDec[[#This Row],[FullName]]</f>
        <v>Orla Sutcliffe</v>
      </c>
      <c r="AJ360" s="51" t="str">
        <f>TeamDec[[#This Row],[Club]]</f>
        <v>Colchester Harriers</v>
      </c>
      <c r="AK360" s="52" t="str">
        <f>TeamDec[[#This Row],[Gender]]</f>
        <v>F</v>
      </c>
      <c r="AL3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0" s="53" t="str">
        <f>TeamDec[[#This Row],[FullName]]</f>
        <v>Orla Sutcliffe</v>
      </c>
      <c r="AP360" s="51" t="str">
        <f>TeamDec[[#This Row],[Club]]</f>
        <v>Colchester Harriers</v>
      </c>
      <c r="AQ360" s="52" t="str">
        <f>TeamDec[[#This Row],[Gender]]</f>
        <v>F</v>
      </c>
      <c r="AR360" s="51" t="str">
        <f>TeamDec[[#This Row],[AG]]</f>
        <v>U13</v>
      </c>
      <c r="AS360" s="35">
        <f t="shared" si="21"/>
        <v>4</v>
      </c>
      <c r="AT360" s="29">
        <f t="shared" si="22"/>
        <v>39</v>
      </c>
    </row>
    <row r="361" spans="1:46" x14ac:dyDescent="0.35">
      <c r="A361" s="5"/>
      <c r="B361" s="24" t="s">
        <v>565</v>
      </c>
      <c r="C361" s="6" t="s">
        <v>566</v>
      </c>
      <c r="D361" s="1" t="s">
        <v>922</v>
      </c>
      <c r="E361" s="1" t="s">
        <v>2</v>
      </c>
      <c r="F361" s="30" t="s">
        <v>17</v>
      </c>
      <c r="G361" s="7">
        <v>12</v>
      </c>
      <c r="H361" s="29" t="str">
        <f t="shared" si="20"/>
        <v>U17</v>
      </c>
      <c r="K361" s="54" t="str">
        <f>TeamDec[[#This Row],[FullName]]</f>
        <v>Polly Paterson</v>
      </c>
      <c r="L361" s="51" t="str">
        <f>TeamDec[[#This Row],[Club]]</f>
        <v>Colchester Harriers</v>
      </c>
      <c r="M361" s="52" t="str">
        <f>TeamDec[[#This Row],[Gender]]</f>
        <v>F</v>
      </c>
      <c r="N36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1" s="53" t="str">
        <f>TeamDec[[#This Row],[FullName]]</f>
        <v>Polly Paterson</v>
      </c>
      <c r="R361" s="51" t="str">
        <f>TeamDec[[#This Row],[Club]]</f>
        <v>Colchester Harriers</v>
      </c>
      <c r="S361" s="52" t="str">
        <f>TeamDec[[#This Row],[Gender]]</f>
        <v>F</v>
      </c>
      <c r="T36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1" s="53" t="str">
        <f>TeamDec[[#This Row],[FullName]]</f>
        <v>Polly Paterson</v>
      </c>
      <c r="X361" s="51" t="str">
        <f>TeamDec[[#This Row],[Club]]</f>
        <v>Colchester Harriers</v>
      </c>
      <c r="Y361" s="52" t="str">
        <f>TeamDec[[#This Row],[Gender]]</f>
        <v>F</v>
      </c>
      <c r="Z3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1" s="53" t="str">
        <f>TeamDec[[#This Row],[FullName]]</f>
        <v>Polly Paterson</v>
      </c>
      <c r="AD361" s="51" t="str">
        <f>TeamDec[[#This Row],[Club]]</f>
        <v>Colchester Harriers</v>
      </c>
      <c r="AE361" s="52" t="str">
        <f>TeamDec[[#This Row],[Gender]]</f>
        <v>F</v>
      </c>
      <c r="AF3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1" s="53" t="str">
        <f>TeamDec[[#This Row],[FullName]]</f>
        <v>Polly Paterson</v>
      </c>
      <c r="AJ361" s="51" t="str">
        <f>TeamDec[[#This Row],[Club]]</f>
        <v>Colchester Harriers</v>
      </c>
      <c r="AK361" s="52" t="str">
        <f>TeamDec[[#This Row],[Gender]]</f>
        <v>F</v>
      </c>
      <c r="AL3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1" s="53" t="str">
        <f>TeamDec[[#This Row],[FullName]]</f>
        <v>Polly Paterson</v>
      </c>
      <c r="AP361" s="51" t="str">
        <f>TeamDec[[#This Row],[Club]]</f>
        <v>Colchester Harriers</v>
      </c>
      <c r="AQ361" s="52" t="str">
        <f>TeamDec[[#This Row],[Gender]]</f>
        <v>F</v>
      </c>
      <c r="AR361" s="51" t="str">
        <f>TeamDec[[#This Row],[AG]]</f>
        <v>U17</v>
      </c>
      <c r="AS361" s="35">
        <f t="shared" si="21"/>
        <v>0</v>
      </c>
      <c r="AT361" s="29">
        <f t="shared" si="22"/>
        <v>0</v>
      </c>
    </row>
    <row r="362" spans="1:46" x14ac:dyDescent="0.35">
      <c r="A362" s="5"/>
      <c r="B362" s="24" t="s">
        <v>188</v>
      </c>
      <c r="C362" s="6" t="s">
        <v>352</v>
      </c>
      <c r="D362" s="1" t="s">
        <v>923</v>
      </c>
      <c r="E362" s="1" t="s">
        <v>2</v>
      </c>
      <c r="F362" s="30" t="s">
        <v>17</v>
      </c>
      <c r="G362" s="7">
        <v>10</v>
      </c>
      <c r="H362" s="29" t="str">
        <f t="shared" si="20"/>
        <v>U15</v>
      </c>
      <c r="K362" s="54" t="str">
        <f>TeamDec[[#This Row],[FullName]]</f>
        <v>Poppy Clark</v>
      </c>
      <c r="L362" s="51" t="str">
        <f>TeamDec[[#This Row],[Club]]</f>
        <v>Colchester Harriers</v>
      </c>
      <c r="M362" s="52" t="str">
        <f>TeamDec[[#This Row],[Gender]]</f>
        <v>F</v>
      </c>
      <c r="N36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2" s="53" t="str">
        <f>TeamDec[[#This Row],[FullName]]</f>
        <v>Poppy Clark</v>
      </c>
      <c r="R362" s="51" t="str">
        <f>TeamDec[[#This Row],[Club]]</f>
        <v>Colchester Harriers</v>
      </c>
      <c r="S362" s="52" t="str">
        <f>TeamDec[[#This Row],[Gender]]</f>
        <v>F</v>
      </c>
      <c r="T36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2" s="53" t="str">
        <f>TeamDec[[#This Row],[FullName]]</f>
        <v>Poppy Clark</v>
      </c>
      <c r="X362" s="51" t="str">
        <f>TeamDec[[#This Row],[Club]]</f>
        <v>Colchester Harriers</v>
      </c>
      <c r="Y362" s="52" t="str">
        <f>TeamDec[[#This Row],[Gender]]</f>
        <v>F</v>
      </c>
      <c r="Z3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2" s="53" t="str">
        <f>TeamDec[[#This Row],[FullName]]</f>
        <v>Poppy Clark</v>
      </c>
      <c r="AD362" s="51" t="str">
        <f>TeamDec[[#This Row],[Club]]</f>
        <v>Colchester Harriers</v>
      </c>
      <c r="AE362" s="52" t="str">
        <f>TeamDec[[#This Row],[Gender]]</f>
        <v>F</v>
      </c>
      <c r="AF3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2" s="53" t="str">
        <f>TeamDec[[#This Row],[FullName]]</f>
        <v>Poppy Clark</v>
      </c>
      <c r="AJ362" s="51" t="str">
        <f>TeamDec[[#This Row],[Club]]</f>
        <v>Colchester Harriers</v>
      </c>
      <c r="AK362" s="52" t="str">
        <f>TeamDec[[#This Row],[Gender]]</f>
        <v>F</v>
      </c>
      <c r="AL3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2" s="53" t="str">
        <f>TeamDec[[#This Row],[FullName]]</f>
        <v>Poppy Clark</v>
      </c>
      <c r="AP362" s="51" t="str">
        <f>TeamDec[[#This Row],[Club]]</f>
        <v>Colchester Harriers</v>
      </c>
      <c r="AQ362" s="52" t="str">
        <f>TeamDec[[#This Row],[Gender]]</f>
        <v>F</v>
      </c>
      <c r="AR362" s="51" t="str">
        <f>TeamDec[[#This Row],[AG]]</f>
        <v>U15</v>
      </c>
      <c r="AS362" s="35">
        <f t="shared" si="21"/>
        <v>0</v>
      </c>
      <c r="AT362" s="29">
        <f t="shared" si="22"/>
        <v>0</v>
      </c>
    </row>
    <row r="363" spans="1:46" x14ac:dyDescent="0.35">
      <c r="A363" s="5"/>
      <c r="B363" s="24" t="s">
        <v>188</v>
      </c>
      <c r="C363" s="6" t="s">
        <v>553</v>
      </c>
      <c r="D363" s="1" t="s">
        <v>924</v>
      </c>
      <c r="E363" s="1" t="s">
        <v>2</v>
      </c>
      <c r="F363" s="30" t="s">
        <v>17</v>
      </c>
      <c r="G363" s="7">
        <v>11</v>
      </c>
      <c r="H363" s="29" t="str">
        <f t="shared" si="20"/>
        <v>U17</v>
      </c>
      <c r="K363" s="54" t="str">
        <f>TeamDec[[#This Row],[FullName]]</f>
        <v>Poppy Clarke</v>
      </c>
      <c r="L363" s="51" t="str">
        <f>TeamDec[[#This Row],[Club]]</f>
        <v>Colchester Harriers</v>
      </c>
      <c r="M363" s="52" t="str">
        <f>TeamDec[[#This Row],[Gender]]</f>
        <v>F</v>
      </c>
      <c r="N36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3" s="53" t="str">
        <f>TeamDec[[#This Row],[FullName]]</f>
        <v>Poppy Clarke</v>
      </c>
      <c r="R363" s="51" t="str">
        <f>TeamDec[[#This Row],[Club]]</f>
        <v>Colchester Harriers</v>
      </c>
      <c r="S363" s="52" t="str">
        <f>TeamDec[[#This Row],[Gender]]</f>
        <v>F</v>
      </c>
      <c r="T36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3" s="53" t="str">
        <f>TeamDec[[#This Row],[FullName]]</f>
        <v>Poppy Clarke</v>
      </c>
      <c r="X363" s="51" t="str">
        <f>TeamDec[[#This Row],[Club]]</f>
        <v>Colchester Harriers</v>
      </c>
      <c r="Y363" s="52" t="str">
        <f>TeamDec[[#This Row],[Gender]]</f>
        <v>F</v>
      </c>
      <c r="Z3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3" s="53" t="str">
        <f>TeamDec[[#This Row],[FullName]]</f>
        <v>Poppy Clarke</v>
      </c>
      <c r="AD363" s="51" t="str">
        <f>TeamDec[[#This Row],[Club]]</f>
        <v>Colchester Harriers</v>
      </c>
      <c r="AE363" s="52" t="str">
        <f>TeamDec[[#This Row],[Gender]]</f>
        <v>F</v>
      </c>
      <c r="AF3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3" s="53" t="str">
        <f>TeamDec[[#This Row],[FullName]]</f>
        <v>Poppy Clarke</v>
      </c>
      <c r="AJ363" s="51" t="str">
        <f>TeamDec[[#This Row],[Club]]</f>
        <v>Colchester Harriers</v>
      </c>
      <c r="AK363" s="52" t="str">
        <f>TeamDec[[#This Row],[Gender]]</f>
        <v>F</v>
      </c>
      <c r="AL3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3" s="53" t="str">
        <f>TeamDec[[#This Row],[FullName]]</f>
        <v>Poppy Clarke</v>
      </c>
      <c r="AP363" s="51" t="str">
        <f>TeamDec[[#This Row],[Club]]</f>
        <v>Colchester Harriers</v>
      </c>
      <c r="AQ363" s="52" t="str">
        <f>TeamDec[[#This Row],[Gender]]</f>
        <v>F</v>
      </c>
      <c r="AR363" s="51" t="str">
        <f>TeamDec[[#This Row],[AG]]</f>
        <v>U17</v>
      </c>
      <c r="AS363" s="35">
        <f t="shared" si="21"/>
        <v>0</v>
      </c>
      <c r="AT363" s="29">
        <f t="shared" si="22"/>
        <v>0</v>
      </c>
    </row>
    <row r="364" spans="1:46" x14ac:dyDescent="0.35">
      <c r="A364" s="5"/>
      <c r="B364" s="24" t="s">
        <v>494</v>
      </c>
      <c r="C364" s="6" t="s">
        <v>495</v>
      </c>
      <c r="D364" s="1" t="s">
        <v>925</v>
      </c>
      <c r="E364" s="1" t="s">
        <v>2</v>
      </c>
      <c r="F364" s="30" t="s">
        <v>17</v>
      </c>
      <c r="G364" s="7">
        <v>7</v>
      </c>
      <c r="H364" s="29" t="str">
        <f t="shared" si="20"/>
        <v>U13</v>
      </c>
      <c r="K364" s="54" t="str">
        <f>TeamDec[[#This Row],[FullName]]</f>
        <v>Romany-Kia Browning</v>
      </c>
      <c r="L364" s="51" t="str">
        <f>TeamDec[[#This Row],[Club]]</f>
        <v>Colchester Harriers</v>
      </c>
      <c r="M364" s="52" t="str">
        <f>TeamDec[[#This Row],[Gender]]</f>
        <v>F</v>
      </c>
      <c r="N36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4" s="53" t="str">
        <f>TeamDec[[#This Row],[FullName]]</f>
        <v>Romany-Kia Browning</v>
      </c>
      <c r="R364" s="51" t="str">
        <f>TeamDec[[#This Row],[Club]]</f>
        <v>Colchester Harriers</v>
      </c>
      <c r="S364" s="52" t="str">
        <f>TeamDec[[#This Row],[Gender]]</f>
        <v>F</v>
      </c>
      <c r="T36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4" s="53" t="str">
        <f>TeamDec[[#This Row],[FullName]]</f>
        <v>Romany-Kia Browning</v>
      </c>
      <c r="X364" s="51" t="str">
        <f>TeamDec[[#This Row],[Club]]</f>
        <v>Colchester Harriers</v>
      </c>
      <c r="Y364" s="52" t="str">
        <f>TeamDec[[#This Row],[Gender]]</f>
        <v>F</v>
      </c>
      <c r="Z3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4" s="53" t="str">
        <f>TeamDec[[#This Row],[FullName]]</f>
        <v>Romany-Kia Browning</v>
      </c>
      <c r="AD364" s="51" t="str">
        <f>TeamDec[[#This Row],[Club]]</f>
        <v>Colchester Harriers</v>
      </c>
      <c r="AE364" s="52" t="str">
        <f>TeamDec[[#This Row],[Gender]]</f>
        <v>F</v>
      </c>
      <c r="AF3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4" s="53" t="str">
        <f>TeamDec[[#This Row],[FullName]]</f>
        <v>Romany-Kia Browning</v>
      </c>
      <c r="AJ364" s="51" t="str">
        <f>TeamDec[[#This Row],[Club]]</f>
        <v>Colchester Harriers</v>
      </c>
      <c r="AK364" s="52" t="str">
        <f>TeamDec[[#This Row],[Gender]]</f>
        <v>F</v>
      </c>
      <c r="AL3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4" s="53" t="str">
        <f>TeamDec[[#This Row],[FullName]]</f>
        <v>Romany-Kia Browning</v>
      </c>
      <c r="AP364" s="51" t="str">
        <f>TeamDec[[#This Row],[Club]]</f>
        <v>Colchester Harriers</v>
      </c>
      <c r="AQ364" s="52" t="str">
        <f>TeamDec[[#This Row],[Gender]]</f>
        <v>F</v>
      </c>
      <c r="AR364" s="51" t="str">
        <f>TeamDec[[#This Row],[AG]]</f>
        <v>U13</v>
      </c>
      <c r="AS364" s="35">
        <f t="shared" si="21"/>
        <v>0</v>
      </c>
      <c r="AT364" s="29">
        <f t="shared" si="22"/>
        <v>0</v>
      </c>
    </row>
    <row r="365" spans="1:46" x14ac:dyDescent="0.35">
      <c r="A365" s="5"/>
      <c r="B365" s="24" t="s">
        <v>167</v>
      </c>
      <c r="C365" s="6" t="s">
        <v>528</v>
      </c>
      <c r="D365" s="1" t="s">
        <v>708</v>
      </c>
      <c r="E365" s="1" t="s">
        <v>2</v>
      </c>
      <c r="F365" s="30" t="s">
        <v>17</v>
      </c>
      <c r="G365" s="7">
        <v>9</v>
      </c>
      <c r="H365" s="29" t="str">
        <f t="shared" si="20"/>
        <v>U15</v>
      </c>
      <c r="K365" s="54" t="str">
        <f>TeamDec[[#This Row],[FullName]]</f>
        <v>Rosie Wass</v>
      </c>
      <c r="L365" s="51" t="str">
        <f>TeamDec[[#This Row],[Club]]</f>
        <v>Colchester Harriers</v>
      </c>
      <c r="M365" s="52" t="str">
        <f>TeamDec[[#This Row],[Gender]]</f>
        <v>F</v>
      </c>
      <c r="N365" s="55">
        <f>IF(TeamDec[[#This Row],[Gender]]="M",
    IFERROR(VLOOKUP(TeamDec[[#This Row],[FullName]], tblRace1B[[Name]:[Posn]], 2, FALSE), ""),
    IFERROR(VLOOKUP(TeamDec[[#This Row],[FullName]], tblRace1G[[Name]:[Posn]], 2, FALSE), ""))</f>
        <v>36</v>
      </c>
      <c r="O365" s="56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365" s="53" t="str">
        <f>TeamDec[[#This Row],[FullName]]</f>
        <v>Rosie Wass</v>
      </c>
      <c r="R365" s="51" t="str">
        <f>TeamDec[[#This Row],[Club]]</f>
        <v>Colchester Harriers</v>
      </c>
      <c r="S365" s="52" t="str">
        <f>TeamDec[[#This Row],[Gender]]</f>
        <v>F</v>
      </c>
      <c r="T365" s="35">
        <f>IF(TeamDec[[#This Row],[Gender]]="M",
    IFERROR(VLOOKUP(TeamDec[[#This Row],[FullName]], tblRace2B[[Name]:[Posn]], 2, FALSE), ""),
    IFERROR(VLOOKUP(TeamDec[[#This Row],[FullName]], tblRace2G[[Name]:[Posn]], 2, FALSE), ""))</f>
        <v>28</v>
      </c>
      <c r="U365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365" s="53" t="str">
        <f>TeamDec[[#This Row],[FullName]]</f>
        <v>Rosie Wass</v>
      </c>
      <c r="X365" s="51" t="str">
        <f>TeamDec[[#This Row],[Club]]</f>
        <v>Colchester Harriers</v>
      </c>
      <c r="Y365" s="52" t="str">
        <f>TeamDec[[#This Row],[Gender]]</f>
        <v>F</v>
      </c>
      <c r="Z365" s="35">
        <f>IF(TeamDec[[#This Row],[Gender]]="M",
    IFERROR(VLOOKUP(TeamDec[[#This Row],[FullName]], tblRace3B[[Name]:[Posn]], 2, FALSE), ""),
    IFERROR(VLOOKUP(TeamDec[[#This Row],[FullName]], tblRace3G[[Name]:[Posn]], 2, FALSE), ""))</f>
        <v>31</v>
      </c>
      <c r="AA365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365" s="53" t="str">
        <f>TeamDec[[#This Row],[FullName]]</f>
        <v>Rosie Wass</v>
      </c>
      <c r="AD365" s="51" t="str">
        <f>TeamDec[[#This Row],[Club]]</f>
        <v>Colchester Harriers</v>
      </c>
      <c r="AE365" s="52" t="str">
        <f>TeamDec[[#This Row],[Gender]]</f>
        <v>F</v>
      </c>
      <c r="AF365" s="35">
        <f>IF(TeamDec[[#This Row],[Gender]]="M",
    IFERROR(VLOOKUP(TeamDec[[#This Row],[FullName]], tblRace4B[[Name]:[Posn]], 2, FALSE), ""),
    IFERROR(VLOOKUP(TeamDec[[#This Row],[FullName]], tblRace4G[[Name]:[Posn]], 2, FALSE), ""))</f>
        <v>32</v>
      </c>
      <c r="AG365" s="29">
        <f>IF(TeamDec[[#This Row],[Gender]]="M",
    IFERROR(VLOOKUP(TeamDec[[#This Row],[FullName]], tblRace4B[[Name]:[Points]], 5, FALSE), ""),
    IFERROR(VLOOKUP(TeamDec[[#This Row],[FullName]], tblRace4G[[Name]:[Points]], 5, FALSE), ""))</f>
        <v>10</v>
      </c>
      <c r="AI365" s="53" t="str">
        <f>TeamDec[[#This Row],[FullName]]</f>
        <v>Rosie Wass</v>
      </c>
      <c r="AJ365" s="51" t="str">
        <f>TeamDec[[#This Row],[Club]]</f>
        <v>Colchester Harriers</v>
      </c>
      <c r="AK365" s="52" t="str">
        <f>TeamDec[[#This Row],[Gender]]</f>
        <v>F</v>
      </c>
      <c r="AL3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5" s="53" t="str">
        <f>TeamDec[[#This Row],[FullName]]</f>
        <v>Rosie Wass</v>
      </c>
      <c r="AP365" s="51" t="str">
        <f>TeamDec[[#This Row],[Club]]</f>
        <v>Colchester Harriers</v>
      </c>
      <c r="AQ365" s="52" t="str">
        <f>TeamDec[[#This Row],[Gender]]</f>
        <v>F</v>
      </c>
      <c r="AR365" s="51" t="str">
        <f>TeamDec[[#This Row],[AG]]</f>
        <v>U15</v>
      </c>
      <c r="AS365" s="35">
        <f t="shared" si="21"/>
        <v>4</v>
      </c>
      <c r="AT365" s="29">
        <f t="shared" si="22"/>
        <v>46</v>
      </c>
    </row>
    <row r="366" spans="1:46" x14ac:dyDescent="0.35">
      <c r="A366" s="5"/>
      <c r="B366" s="24" t="s">
        <v>272</v>
      </c>
      <c r="C366" s="6" t="s">
        <v>554</v>
      </c>
      <c r="D366" s="1" t="s">
        <v>926</v>
      </c>
      <c r="E366" s="1" t="s">
        <v>2</v>
      </c>
      <c r="F366" s="30" t="s">
        <v>17</v>
      </c>
      <c r="G366" s="7">
        <v>11</v>
      </c>
      <c r="H366" s="29" t="str">
        <f t="shared" si="20"/>
        <v>U17</v>
      </c>
      <c r="K366" s="54" t="str">
        <f>TeamDec[[#This Row],[FullName]]</f>
        <v>Ruby Cornell</v>
      </c>
      <c r="L366" s="51" t="str">
        <f>TeamDec[[#This Row],[Club]]</f>
        <v>Colchester Harriers</v>
      </c>
      <c r="M366" s="52" t="str">
        <f>TeamDec[[#This Row],[Gender]]</f>
        <v>F</v>
      </c>
      <c r="N36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6" s="53" t="str">
        <f>TeamDec[[#This Row],[FullName]]</f>
        <v>Ruby Cornell</v>
      </c>
      <c r="R366" s="51" t="str">
        <f>TeamDec[[#This Row],[Club]]</f>
        <v>Colchester Harriers</v>
      </c>
      <c r="S366" s="52" t="str">
        <f>TeamDec[[#This Row],[Gender]]</f>
        <v>F</v>
      </c>
      <c r="T36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6" s="53" t="str">
        <f>TeamDec[[#This Row],[FullName]]</f>
        <v>Ruby Cornell</v>
      </c>
      <c r="X366" s="51" t="str">
        <f>TeamDec[[#This Row],[Club]]</f>
        <v>Colchester Harriers</v>
      </c>
      <c r="Y366" s="52" t="str">
        <f>TeamDec[[#This Row],[Gender]]</f>
        <v>F</v>
      </c>
      <c r="Z36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6" s="53" t="str">
        <f>TeamDec[[#This Row],[FullName]]</f>
        <v>Ruby Cornell</v>
      </c>
      <c r="AD366" s="51" t="str">
        <f>TeamDec[[#This Row],[Club]]</f>
        <v>Colchester Harriers</v>
      </c>
      <c r="AE366" s="52" t="str">
        <f>TeamDec[[#This Row],[Gender]]</f>
        <v>F</v>
      </c>
      <c r="AF3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6" s="53" t="str">
        <f>TeamDec[[#This Row],[FullName]]</f>
        <v>Ruby Cornell</v>
      </c>
      <c r="AJ366" s="51" t="str">
        <f>TeamDec[[#This Row],[Club]]</f>
        <v>Colchester Harriers</v>
      </c>
      <c r="AK366" s="52" t="str">
        <f>TeamDec[[#This Row],[Gender]]</f>
        <v>F</v>
      </c>
      <c r="AL3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6" s="53" t="str">
        <f>TeamDec[[#This Row],[FullName]]</f>
        <v>Ruby Cornell</v>
      </c>
      <c r="AP366" s="51" t="str">
        <f>TeamDec[[#This Row],[Club]]</f>
        <v>Colchester Harriers</v>
      </c>
      <c r="AQ366" s="52" t="str">
        <f>TeamDec[[#This Row],[Gender]]</f>
        <v>F</v>
      </c>
      <c r="AR366" s="51" t="str">
        <f>TeamDec[[#This Row],[AG]]</f>
        <v>U17</v>
      </c>
      <c r="AS366" s="35">
        <f t="shared" si="21"/>
        <v>0</v>
      </c>
      <c r="AT366" s="29">
        <f t="shared" si="22"/>
        <v>0</v>
      </c>
    </row>
    <row r="367" spans="1:46" x14ac:dyDescent="0.35">
      <c r="A367" s="5"/>
      <c r="B367" s="24" t="s">
        <v>567</v>
      </c>
      <c r="C367" s="6" t="s">
        <v>568</v>
      </c>
      <c r="D367" s="1" t="s">
        <v>927</v>
      </c>
      <c r="E367" s="1" t="s">
        <v>2</v>
      </c>
      <c r="F367" s="30" t="s">
        <v>17</v>
      </c>
      <c r="G367" s="7">
        <v>12</v>
      </c>
      <c r="H367" s="29" t="str">
        <f t="shared" si="20"/>
        <v>U17</v>
      </c>
      <c r="K367" s="54" t="str">
        <f>TeamDec[[#This Row],[FullName]]</f>
        <v>Ryder Izbrecht</v>
      </c>
      <c r="L367" s="51" t="str">
        <f>TeamDec[[#This Row],[Club]]</f>
        <v>Colchester Harriers</v>
      </c>
      <c r="M367" s="52" t="str">
        <f>TeamDec[[#This Row],[Gender]]</f>
        <v>F</v>
      </c>
      <c r="N36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7" s="53" t="str">
        <f>TeamDec[[#This Row],[FullName]]</f>
        <v>Ryder Izbrecht</v>
      </c>
      <c r="R367" s="51" t="str">
        <f>TeamDec[[#This Row],[Club]]</f>
        <v>Colchester Harriers</v>
      </c>
      <c r="S367" s="52" t="str">
        <f>TeamDec[[#This Row],[Gender]]</f>
        <v>F</v>
      </c>
      <c r="T36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7" s="53" t="str">
        <f>TeamDec[[#This Row],[FullName]]</f>
        <v>Ryder Izbrecht</v>
      </c>
      <c r="X367" s="51" t="str">
        <f>TeamDec[[#This Row],[Club]]</f>
        <v>Colchester Harriers</v>
      </c>
      <c r="Y367" s="52" t="str">
        <f>TeamDec[[#This Row],[Gender]]</f>
        <v>F</v>
      </c>
      <c r="Z36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7" s="53" t="str">
        <f>TeamDec[[#This Row],[FullName]]</f>
        <v>Ryder Izbrecht</v>
      </c>
      <c r="AD367" s="51" t="str">
        <f>TeamDec[[#This Row],[Club]]</f>
        <v>Colchester Harriers</v>
      </c>
      <c r="AE367" s="52" t="str">
        <f>TeamDec[[#This Row],[Gender]]</f>
        <v>F</v>
      </c>
      <c r="AF36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7" s="53" t="str">
        <f>TeamDec[[#This Row],[FullName]]</f>
        <v>Ryder Izbrecht</v>
      </c>
      <c r="AJ367" s="51" t="str">
        <f>TeamDec[[#This Row],[Club]]</f>
        <v>Colchester Harriers</v>
      </c>
      <c r="AK367" s="52" t="str">
        <f>TeamDec[[#This Row],[Gender]]</f>
        <v>F</v>
      </c>
      <c r="AL3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7" s="53" t="str">
        <f>TeamDec[[#This Row],[FullName]]</f>
        <v>Ryder Izbrecht</v>
      </c>
      <c r="AP367" s="51" t="str">
        <f>TeamDec[[#This Row],[Club]]</f>
        <v>Colchester Harriers</v>
      </c>
      <c r="AQ367" s="52" t="str">
        <f>TeamDec[[#This Row],[Gender]]</f>
        <v>F</v>
      </c>
      <c r="AR367" s="51" t="str">
        <f>TeamDec[[#This Row],[AG]]</f>
        <v>U17</v>
      </c>
      <c r="AS367" s="35">
        <f t="shared" si="21"/>
        <v>0</v>
      </c>
      <c r="AT367" s="29">
        <f t="shared" si="22"/>
        <v>0</v>
      </c>
    </row>
    <row r="368" spans="1:46" x14ac:dyDescent="0.35">
      <c r="A368" s="5"/>
      <c r="B368" s="24" t="s">
        <v>540</v>
      </c>
      <c r="C368" s="6" t="s">
        <v>541</v>
      </c>
      <c r="D368" s="1" t="s">
        <v>928</v>
      </c>
      <c r="E368" s="1" t="s">
        <v>2</v>
      </c>
      <c r="F368" s="30" t="s">
        <v>17</v>
      </c>
      <c r="G368" s="7">
        <v>10</v>
      </c>
      <c r="H368" s="29" t="str">
        <f t="shared" si="20"/>
        <v>U15</v>
      </c>
      <c r="K368" s="54" t="str">
        <f>TeamDec[[#This Row],[FullName]]</f>
        <v>Sian Canham</v>
      </c>
      <c r="L368" s="51" t="str">
        <f>TeamDec[[#This Row],[Club]]</f>
        <v>Colchester Harriers</v>
      </c>
      <c r="M368" s="52" t="str">
        <f>TeamDec[[#This Row],[Gender]]</f>
        <v>F</v>
      </c>
      <c r="N36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8" s="53" t="str">
        <f>TeamDec[[#This Row],[FullName]]</f>
        <v>Sian Canham</v>
      </c>
      <c r="R368" s="51" t="str">
        <f>TeamDec[[#This Row],[Club]]</f>
        <v>Colchester Harriers</v>
      </c>
      <c r="S368" s="52" t="str">
        <f>TeamDec[[#This Row],[Gender]]</f>
        <v>F</v>
      </c>
      <c r="T36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8" s="53" t="str">
        <f>TeamDec[[#This Row],[FullName]]</f>
        <v>Sian Canham</v>
      </c>
      <c r="X368" s="51" t="str">
        <f>TeamDec[[#This Row],[Club]]</f>
        <v>Colchester Harriers</v>
      </c>
      <c r="Y368" s="52" t="str">
        <f>TeamDec[[#This Row],[Gender]]</f>
        <v>F</v>
      </c>
      <c r="Z368" s="35">
        <f>IF(TeamDec[[#This Row],[Gender]]="M",
    IFERROR(VLOOKUP(TeamDec[[#This Row],[FullName]], tblRace3B[[Name]:[Posn]], 2, FALSE), ""),
    IFERROR(VLOOKUP(TeamDec[[#This Row],[FullName]], tblRace3G[[Name]:[Posn]], 2, FALSE), ""))</f>
        <v>23</v>
      </c>
      <c r="AA368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368" s="53" t="str">
        <f>TeamDec[[#This Row],[FullName]]</f>
        <v>Sian Canham</v>
      </c>
      <c r="AD368" s="51" t="str">
        <f>TeamDec[[#This Row],[Club]]</f>
        <v>Colchester Harriers</v>
      </c>
      <c r="AE368" s="52" t="str">
        <f>TeamDec[[#This Row],[Gender]]</f>
        <v>F</v>
      </c>
      <c r="AF3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8" s="53" t="str">
        <f>TeamDec[[#This Row],[FullName]]</f>
        <v>Sian Canham</v>
      </c>
      <c r="AJ368" s="51" t="str">
        <f>TeamDec[[#This Row],[Club]]</f>
        <v>Colchester Harriers</v>
      </c>
      <c r="AK368" s="52" t="str">
        <f>TeamDec[[#This Row],[Gender]]</f>
        <v>F</v>
      </c>
      <c r="AL3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8" s="53" t="str">
        <f>TeamDec[[#This Row],[FullName]]</f>
        <v>Sian Canham</v>
      </c>
      <c r="AP368" s="51" t="str">
        <f>TeamDec[[#This Row],[Club]]</f>
        <v>Colchester Harriers</v>
      </c>
      <c r="AQ368" s="52" t="str">
        <f>TeamDec[[#This Row],[Gender]]</f>
        <v>F</v>
      </c>
      <c r="AR368" s="51" t="str">
        <f>TeamDec[[#This Row],[AG]]</f>
        <v>U15</v>
      </c>
      <c r="AS368" s="35">
        <f t="shared" si="21"/>
        <v>1</v>
      </c>
      <c r="AT368" s="29">
        <f t="shared" si="22"/>
        <v>8</v>
      </c>
    </row>
    <row r="369" spans="1:46" x14ac:dyDescent="0.35">
      <c r="A369" s="5"/>
      <c r="B369" s="24" t="s">
        <v>255</v>
      </c>
      <c r="C369" s="6" t="s">
        <v>468</v>
      </c>
      <c r="D369" s="1" t="s">
        <v>700</v>
      </c>
      <c r="E369" s="1" t="s">
        <v>2</v>
      </c>
      <c r="F369" s="30" t="s">
        <v>17</v>
      </c>
      <c r="G369" s="7">
        <v>5</v>
      </c>
      <c r="H369" s="29" t="str">
        <f t="shared" si="20"/>
        <v>U11</v>
      </c>
      <c r="K369" s="54" t="str">
        <f>TeamDec[[#This Row],[FullName]]</f>
        <v>Sienna Faulkner</v>
      </c>
      <c r="L369" s="51" t="str">
        <f>TeamDec[[#This Row],[Club]]</f>
        <v>Colchester Harriers</v>
      </c>
      <c r="M369" s="52" t="str">
        <f>TeamDec[[#This Row],[Gender]]</f>
        <v>F</v>
      </c>
      <c r="N369" s="55">
        <f>IF(TeamDec[[#This Row],[Gender]]="M",
    IFERROR(VLOOKUP(TeamDec[[#This Row],[FullName]], tblRace1B[[Name]:[Posn]], 2, FALSE), ""),
    IFERROR(VLOOKUP(TeamDec[[#This Row],[FullName]], tblRace1G[[Name]:[Posn]], 2, FALSE), ""))</f>
        <v>16</v>
      </c>
      <c r="O369" s="56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369" s="53" t="str">
        <f>TeamDec[[#This Row],[FullName]]</f>
        <v>Sienna Faulkner</v>
      </c>
      <c r="R369" s="51" t="str">
        <f>TeamDec[[#This Row],[Club]]</f>
        <v>Colchester Harriers</v>
      </c>
      <c r="S369" s="52" t="str">
        <f>TeamDec[[#This Row],[Gender]]</f>
        <v>F</v>
      </c>
      <c r="T36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9" s="53" t="str">
        <f>TeamDec[[#This Row],[FullName]]</f>
        <v>Sienna Faulkner</v>
      </c>
      <c r="X369" s="51" t="str">
        <f>TeamDec[[#This Row],[Club]]</f>
        <v>Colchester Harriers</v>
      </c>
      <c r="Y369" s="52" t="str">
        <f>TeamDec[[#This Row],[Gender]]</f>
        <v>F</v>
      </c>
      <c r="Z36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9" s="53" t="str">
        <f>TeamDec[[#This Row],[FullName]]</f>
        <v>Sienna Faulkner</v>
      </c>
      <c r="AD369" s="51" t="str">
        <f>TeamDec[[#This Row],[Club]]</f>
        <v>Colchester Harriers</v>
      </c>
      <c r="AE369" s="52" t="str">
        <f>TeamDec[[#This Row],[Gender]]</f>
        <v>F</v>
      </c>
      <c r="AF3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9" s="53" t="str">
        <f>TeamDec[[#This Row],[FullName]]</f>
        <v>Sienna Faulkner</v>
      </c>
      <c r="AJ369" s="51" t="str">
        <f>TeamDec[[#This Row],[Club]]</f>
        <v>Colchester Harriers</v>
      </c>
      <c r="AK369" s="52" t="str">
        <f>TeamDec[[#This Row],[Gender]]</f>
        <v>F</v>
      </c>
      <c r="AL3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9" s="53" t="str">
        <f>TeamDec[[#This Row],[FullName]]</f>
        <v>Sienna Faulkner</v>
      </c>
      <c r="AP369" s="51" t="str">
        <f>TeamDec[[#This Row],[Club]]</f>
        <v>Colchester Harriers</v>
      </c>
      <c r="AQ369" s="52" t="str">
        <f>TeamDec[[#This Row],[Gender]]</f>
        <v>F</v>
      </c>
      <c r="AR369" s="51" t="str">
        <f>TeamDec[[#This Row],[AG]]</f>
        <v>U11</v>
      </c>
      <c r="AS369" s="35">
        <f t="shared" si="21"/>
        <v>1</v>
      </c>
      <c r="AT369" s="29">
        <f t="shared" si="22"/>
        <v>2</v>
      </c>
    </row>
    <row r="370" spans="1:46" x14ac:dyDescent="0.35">
      <c r="A370" s="5"/>
      <c r="B370" s="24" t="s">
        <v>529</v>
      </c>
      <c r="C370" s="6" t="s">
        <v>530</v>
      </c>
      <c r="D370" s="1" t="s">
        <v>809</v>
      </c>
      <c r="E370" s="1" t="s">
        <v>2</v>
      </c>
      <c r="F370" s="30" t="s">
        <v>17</v>
      </c>
      <c r="G370" s="7">
        <v>9</v>
      </c>
      <c r="H370" s="29" t="str">
        <f t="shared" si="20"/>
        <v>U15</v>
      </c>
      <c r="K370" s="54" t="str">
        <f>TeamDec[[#This Row],[FullName]]</f>
        <v>Simran Dasoar</v>
      </c>
      <c r="L370" s="51" t="str">
        <f>TeamDec[[#This Row],[Club]]</f>
        <v>Colchester Harriers</v>
      </c>
      <c r="M370" s="52" t="str">
        <f>TeamDec[[#This Row],[Gender]]</f>
        <v>F</v>
      </c>
      <c r="N37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0" s="53" t="str">
        <f>TeamDec[[#This Row],[FullName]]</f>
        <v>Simran Dasoar</v>
      </c>
      <c r="R370" s="51" t="str">
        <f>TeamDec[[#This Row],[Club]]</f>
        <v>Colchester Harriers</v>
      </c>
      <c r="S370" s="52" t="str">
        <f>TeamDec[[#This Row],[Gender]]</f>
        <v>F</v>
      </c>
      <c r="T370" s="35">
        <f>IF(TeamDec[[#This Row],[Gender]]="M",
    IFERROR(VLOOKUP(TeamDec[[#This Row],[FullName]], tblRace2B[[Name]:[Posn]], 2, FALSE), ""),
    IFERROR(VLOOKUP(TeamDec[[#This Row],[FullName]], tblRace2G[[Name]:[Posn]], 2, FALSE), ""))</f>
        <v>44</v>
      </c>
      <c r="U370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370" s="53" t="str">
        <f>TeamDec[[#This Row],[FullName]]</f>
        <v>Simran Dasoar</v>
      </c>
      <c r="X370" s="51" t="str">
        <f>TeamDec[[#This Row],[Club]]</f>
        <v>Colchester Harriers</v>
      </c>
      <c r="Y370" s="52" t="str">
        <f>TeamDec[[#This Row],[Gender]]</f>
        <v>F</v>
      </c>
      <c r="Z370" s="35">
        <f>IF(TeamDec[[#This Row],[Gender]]="M",
    IFERROR(VLOOKUP(TeamDec[[#This Row],[FullName]], tblRace3B[[Name]:[Posn]], 2, FALSE), ""),
    IFERROR(VLOOKUP(TeamDec[[#This Row],[FullName]], tblRace3G[[Name]:[Posn]], 2, FALSE), ""))</f>
        <v>44</v>
      </c>
      <c r="AA370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370" s="53" t="str">
        <f>TeamDec[[#This Row],[FullName]]</f>
        <v>Simran Dasoar</v>
      </c>
      <c r="AD370" s="51" t="str">
        <f>TeamDec[[#This Row],[Club]]</f>
        <v>Colchester Harriers</v>
      </c>
      <c r="AE370" s="52" t="str">
        <f>TeamDec[[#This Row],[Gender]]</f>
        <v>F</v>
      </c>
      <c r="AF3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0" s="53" t="str">
        <f>TeamDec[[#This Row],[FullName]]</f>
        <v>Simran Dasoar</v>
      </c>
      <c r="AJ370" s="51" t="str">
        <f>TeamDec[[#This Row],[Club]]</f>
        <v>Colchester Harriers</v>
      </c>
      <c r="AK370" s="52" t="str">
        <f>TeamDec[[#This Row],[Gender]]</f>
        <v>F</v>
      </c>
      <c r="AL3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0" s="53" t="str">
        <f>TeamDec[[#This Row],[FullName]]</f>
        <v>Simran Dasoar</v>
      </c>
      <c r="AP370" s="51" t="str">
        <f>TeamDec[[#This Row],[Club]]</f>
        <v>Colchester Harriers</v>
      </c>
      <c r="AQ370" s="52" t="str">
        <f>TeamDec[[#This Row],[Gender]]</f>
        <v>F</v>
      </c>
      <c r="AR370" s="51" t="str">
        <f>TeamDec[[#This Row],[AG]]</f>
        <v>U15</v>
      </c>
      <c r="AS370" s="35">
        <f t="shared" si="21"/>
        <v>2</v>
      </c>
      <c r="AT370" s="29">
        <f t="shared" si="22"/>
        <v>26</v>
      </c>
    </row>
    <row r="371" spans="1:46" x14ac:dyDescent="0.35">
      <c r="A371" s="5"/>
      <c r="B371" s="24" t="s">
        <v>442</v>
      </c>
      <c r="C371" s="6" t="s">
        <v>342</v>
      </c>
      <c r="D371" s="1" t="s">
        <v>929</v>
      </c>
      <c r="E371" s="1" t="s">
        <v>2</v>
      </c>
      <c r="F371" s="30" t="s">
        <v>17</v>
      </c>
      <c r="G371" s="7">
        <v>10</v>
      </c>
      <c r="H371" s="29" t="str">
        <f t="shared" si="20"/>
        <v>U15</v>
      </c>
      <c r="K371" s="54" t="str">
        <f>TeamDec[[#This Row],[FullName]]</f>
        <v>Sophia Green</v>
      </c>
      <c r="L371" s="51" t="str">
        <f>TeamDec[[#This Row],[Club]]</f>
        <v>Colchester Harriers</v>
      </c>
      <c r="M371" s="52" t="str">
        <f>TeamDec[[#This Row],[Gender]]</f>
        <v>F</v>
      </c>
      <c r="N37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1" s="53" t="str">
        <f>TeamDec[[#This Row],[FullName]]</f>
        <v>Sophia Green</v>
      </c>
      <c r="R371" s="51" t="str">
        <f>TeamDec[[#This Row],[Club]]</f>
        <v>Colchester Harriers</v>
      </c>
      <c r="S371" s="52" t="str">
        <f>TeamDec[[#This Row],[Gender]]</f>
        <v>F</v>
      </c>
      <c r="T3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1" s="53" t="str">
        <f>TeamDec[[#This Row],[FullName]]</f>
        <v>Sophia Green</v>
      </c>
      <c r="X371" s="51" t="str">
        <f>TeamDec[[#This Row],[Club]]</f>
        <v>Colchester Harriers</v>
      </c>
      <c r="Y371" s="52" t="str">
        <f>TeamDec[[#This Row],[Gender]]</f>
        <v>F</v>
      </c>
      <c r="Z3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1" s="53" t="str">
        <f>TeamDec[[#This Row],[FullName]]</f>
        <v>Sophia Green</v>
      </c>
      <c r="AD371" s="51" t="str">
        <f>TeamDec[[#This Row],[Club]]</f>
        <v>Colchester Harriers</v>
      </c>
      <c r="AE371" s="52" t="str">
        <f>TeamDec[[#This Row],[Gender]]</f>
        <v>F</v>
      </c>
      <c r="AF3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1" s="53" t="str">
        <f>TeamDec[[#This Row],[FullName]]</f>
        <v>Sophia Green</v>
      </c>
      <c r="AJ371" s="51" t="str">
        <f>TeamDec[[#This Row],[Club]]</f>
        <v>Colchester Harriers</v>
      </c>
      <c r="AK371" s="52" t="str">
        <f>TeamDec[[#This Row],[Gender]]</f>
        <v>F</v>
      </c>
      <c r="AL3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1" s="53" t="str">
        <f>TeamDec[[#This Row],[FullName]]</f>
        <v>Sophia Green</v>
      </c>
      <c r="AP371" s="51" t="str">
        <f>TeamDec[[#This Row],[Club]]</f>
        <v>Colchester Harriers</v>
      </c>
      <c r="AQ371" s="52" t="str">
        <f>TeamDec[[#This Row],[Gender]]</f>
        <v>F</v>
      </c>
      <c r="AR371" s="51" t="str">
        <f>TeamDec[[#This Row],[AG]]</f>
        <v>U15</v>
      </c>
      <c r="AS371" s="35">
        <f t="shared" si="21"/>
        <v>0</v>
      </c>
      <c r="AT371" s="29">
        <f t="shared" si="22"/>
        <v>0</v>
      </c>
    </row>
    <row r="372" spans="1:46" x14ac:dyDescent="0.35">
      <c r="A372" s="5"/>
      <c r="B372" s="24" t="s">
        <v>531</v>
      </c>
      <c r="C372" s="6" t="s">
        <v>532</v>
      </c>
      <c r="D372" s="1" t="s">
        <v>930</v>
      </c>
      <c r="E372" s="1" t="s">
        <v>2</v>
      </c>
      <c r="F372" s="30" t="s">
        <v>17</v>
      </c>
      <c r="G372" s="7">
        <v>9</v>
      </c>
      <c r="H372" s="29" t="str">
        <f t="shared" si="20"/>
        <v>U15</v>
      </c>
      <c r="K372" s="54" t="str">
        <f>TeamDec[[#This Row],[FullName]]</f>
        <v>Sophie Lee</v>
      </c>
      <c r="L372" s="51" t="str">
        <f>TeamDec[[#This Row],[Club]]</f>
        <v>Colchester Harriers</v>
      </c>
      <c r="M372" s="52" t="str">
        <f>TeamDec[[#This Row],[Gender]]</f>
        <v>F</v>
      </c>
      <c r="N37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2" s="53" t="str">
        <f>TeamDec[[#This Row],[FullName]]</f>
        <v>Sophie Lee</v>
      </c>
      <c r="R372" s="51" t="str">
        <f>TeamDec[[#This Row],[Club]]</f>
        <v>Colchester Harriers</v>
      </c>
      <c r="S372" s="52" t="str">
        <f>TeamDec[[#This Row],[Gender]]</f>
        <v>F</v>
      </c>
      <c r="T3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2" s="53" t="str">
        <f>TeamDec[[#This Row],[FullName]]</f>
        <v>Sophie Lee</v>
      </c>
      <c r="X372" s="51" t="str">
        <f>TeamDec[[#This Row],[Club]]</f>
        <v>Colchester Harriers</v>
      </c>
      <c r="Y372" s="52" t="str">
        <f>TeamDec[[#This Row],[Gender]]</f>
        <v>F</v>
      </c>
      <c r="Z3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2" s="53" t="str">
        <f>TeamDec[[#This Row],[FullName]]</f>
        <v>Sophie Lee</v>
      </c>
      <c r="AD372" s="51" t="str">
        <f>TeamDec[[#This Row],[Club]]</f>
        <v>Colchester Harriers</v>
      </c>
      <c r="AE372" s="52" t="str">
        <f>TeamDec[[#This Row],[Gender]]</f>
        <v>F</v>
      </c>
      <c r="AF3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2" s="53" t="str">
        <f>TeamDec[[#This Row],[FullName]]</f>
        <v>Sophie Lee</v>
      </c>
      <c r="AJ372" s="51" t="str">
        <f>TeamDec[[#This Row],[Club]]</f>
        <v>Colchester Harriers</v>
      </c>
      <c r="AK372" s="52" t="str">
        <f>TeamDec[[#This Row],[Gender]]</f>
        <v>F</v>
      </c>
      <c r="AL3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2" s="53" t="str">
        <f>TeamDec[[#This Row],[FullName]]</f>
        <v>Sophie Lee</v>
      </c>
      <c r="AP372" s="51" t="str">
        <f>TeamDec[[#This Row],[Club]]</f>
        <v>Colchester Harriers</v>
      </c>
      <c r="AQ372" s="52" t="str">
        <f>TeamDec[[#This Row],[Gender]]</f>
        <v>F</v>
      </c>
      <c r="AR372" s="51" t="str">
        <f>TeamDec[[#This Row],[AG]]</f>
        <v>U15</v>
      </c>
      <c r="AS372" s="35">
        <f t="shared" si="21"/>
        <v>0</v>
      </c>
      <c r="AT372" s="29">
        <f t="shared" si="22"/>
        <v>0</v>
      </c>
    </row>
    <row r="373" spans="1:46" x14ac:dyDescent="0.35">
      <c r="A373" s="5"/>
      <c r="B373" s="24" t="s">
        <v>531</v>
      </c>
      <c r="C373" s="6" t="s">
        <v>542</v>
      </c>
      <c r="D373" s="1" t="s">
        <v>810</v>
      </c>
      <c r="E373" s="1" t="s">
        <v>2</v>
      </c>
      <c r="F373" s="30" t="s">
        <v>17</v>
      </c>
      <c r="G373" s="7">
        <v>10</v>
      </c>
      <c r="H373" s="29" t="str">
        <f t="shared" si="20"/>
        <v>U15</v>
      </c>
      <c r="K373" s="54" t="str">
        <f>TeamDec[[#This Row],[FullName]]</f>
        <v>Sophie Rogers</v>
      </c>
      <c r="L373" s="51" t="str">
        <f>TeamDec[[#This Row],[Club]]</f>
        <v>Colchester Harriers</v>
      </c>
      <c r="M373" s="52" t="str">
        <f>TeamDec[[#This Row],[Gender]]</f>
        <v>F</v>
      </c>
      <c r="N37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3" s="53" t="str">
        <f>TeamDec[[#This Row],[FullName]]</f>
        <v>Sophie Rogers</v>
      </c>
      <c r="R373" s="51" t="str">
        <f>TeamDec[[#This Row],[Club]]</f>
        <v>Colchester Harriers</v>
      </c>
      <c r="S373" s="52" t="str">
        <f>TeamDec[[#This Row],[Gender]]</f>
        <v>F</v>
      </c>
      <c r="T373" s="35">
        <f>IF(TeamDec[[#This Row],[Gender]]="M",
    IFERROR(VLOOKUP(TeamDec[[#This Row],[FullName]], tblRace2B[[Name]:[Posn]], 2, FALSE), ""),
    IFERROR(VLOOKUP(TeamDec[[#This Row],[FullName]], tblRace2G[[Name]:[Posn]], 2, FALSE), ""))</f>
        <v>5</v>
      </c>
      <c r="U373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373" s="53" t="str">
        <f>TeamDec[[#This Row],[FullName]]</f>
        <v>Sophie Rogers</v>
      </c>
      <c r="X373" s="51" t="str">
        <f>TeamDec[[#This Row],[Club]]</f>
        <v>Colchester Harriers</v>
      </c>
      <c r="Y373" s="52" t="str">
        <f>TeamDec[[#This Row],[Gender]]</f>
        <v>F</v>
      </c>
      <c r="Z3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3" s="53" t="str">
        <f>TeamDec[[#This Row],[FullName]]</f>
        <v>Sophie Rogers</v>
      </c>
      <c r="AD373" s="51" t="str">
        <f>TeamDec[[#This Row],[Club]]</f>
        <v>Colchester Harriers</v>
      </c>
      <c r="AE373" s="52" t="str">
        <f>TeamDec[[#This Row],[Gender]]</f>
        <v>F</v>
      </c>
      <c r="AF373" s="35">
        <f>IF(TeamDec[[#This Row],[Gender]]="M",
    IFERROR(VLOOKUP(TeamDec[[#This Row],[FullName]], tblRace4B[[Name]:[Posn]], 2, FALSE), ""),
    IFERROR(VLOOKUP(TeamDec[[#This Row],[FullName]], tblRace4G[[Name]:[Posn]], 2, FALSE), ""))</f>
        <v>6</v>
      </c>
      <c r="AG373" s="29">
        <f>IF(TeamDec[[#This Row],[Gender]]="M",
    IFERROR(VLOOKUP(TeamDec[[#This Row],[FullName]], tblRace4B[[Name]:[Points]], 5, FALSE), ""),
    IFERROR(VLOOKUP(TeamDec[[#This Row],[FullName]], tblRace4G[[Name]:[Points]], 5, FALSE), ""))</f>
        <v>2</v>
      </c>
      <c r="AI373" s="53" t="str">
        <f>TeamDec[[#This Row],[FullName]]</f>
        <v>Sophie Rogers</v>
      </c>
      <c r="AJ373" s="51" t="str">
        <f>TeamDec[[#This Row],[Club]]</f>
        <v>Colchester Harriers</v>
      </c>
      <c r="AK373" s="52" t="str">
        <f>TeamDec[[#This Row],[Gender]]</f>
        <v>F</v>
      </c>
      <c r="AL3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3" s="53" t="str">
        <f>TeamDec[[#This Row],[FullName]]</f>
        <v>Sophie Rogers</v>
      </c>
      <c r="AP373" s="51" t="str">
        <f>TeamDec[[#This Row],[Club]]</f>
        <v>Colchester Harriers</v>
      </c>
      <c r="AQ373" s="52" t="str">
        <f>TeamDec[[#This Row],[Gender]]</f>
        <v>F</v>
      </c>
      <c r="AR373" s="51" t="str">
        <f>TeamDec[[#This Row],[AG]]</f>
        <v>U15</v>
      </c>
      <c r="AS373" s="35">
        <f t="shared" si="21"/>
        <v>2</v>
      </c>
      <c r="AT373" s="29">
        <f t="shared" si="22"/>
        <v>5</v>
      </c>
    </row>
    <row r="374" spans="1:46" x14ac:dyDescent="0.35">
      <c r="A374" s="5"/>
      <c r="B374" s="24" t="s">
        <v>531</v>
      </c>
      <c r="C374" s="6" t="s">
        <v>861</v>
      </c>
      <c r="D374" s="1" t="s">
        <v>931</v>
      </c>
      <c r="E374" s="1" t="s">
        <v>2</v>
      </c>
      <c r="F374" s="30" t="s">
        <v>17</v>
      </c>
      <c r="G374" s="7">
        <v>6</v>
      </c>
      <c r="H374" s="29" t="str">
        <f t="shared" si="20"/>
        <v>U11</v>
      </c>
      <c r="K374" s="54" t="str">
        <f>TeamDec[[#This Row],[FullName]]</f>
        <v>Sophie Jeffrey</v>
      </c>
      <c r="L374" s="51" t="str">
        <f>TeamDec[[#This Row],[Club]]</f>
        <v>Colchester Harriers</v>
      </c>
      <c r="M374" s="52" t="str">
        <f>TeamDec[[#This Row],[Gender]]</f>
        <v>F</v>
      </c>
      <c r="N37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4" s="53" t="str">
        <f>TeamDec[[#This Row],[FullName]]</f>
        <v>Sophie Jeffrey</v>
      </c>
      <c r="R374" s="51" t="str">
        <f>TeamDec[[#This Row],[Club]]</f>
        <v>Colchester Harriers</v>
      </c>
      <c r="S374" s="52" t="str">
        <f>TeamDec[[#This Row],[Gender]]</f>
        <v>F</v>
      </c>
      <c r="T37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4" s="53" t="str">
        <f>TeamDec[[#This Row],[FullName]]</f>
        <v>Sophie Jeffrey</v>
      </c>
      <c r="X374" s="51" t="str">
        <f>TeamDec[[#This Row],[Club]]</f>
        <v>Colchester Harriers</v>
      </c>
      <c r="Y374" s="52" t="str">
        <f>TeamDec[[#This Row],[Gender]]</f>
        <v>F</v>
      </c>
      <c r="Z374" s="35">
        <f>IF(TeamDec[[#This Row],[Gender]]="M",
    IFERROR(VLOOKUP(TeamDec[[#This Row],[FullName]], tblRace3B[[Name]:[Posn]], 2, FALSE), ""),
    IFERROR(VLOOKUP(TeamDec[[#This Row],[FullName]], tblRace3G[[Name]:[Posn]], 2, FALSE), ""))</f>
        <v>29</v>
      </c>
      <c r="AA374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374" s="53" t="str">
        <f>TeamDec[[#This Row],[FullName]]</f>
        <v>Sophie Jeffrey</v>
      </c>
      <c r="AD374" s="51" t="str">
        <f>TeamDec[[#This Row],[Club]]</f>
        <v>Colchester Harriers</v>
      </c>
      <c r="AE374" s="52" t="str">
        <f>TeamDec[[#This Row],[Gender]]</f>
        <v>F</v>
      </c>
      <c r="AF37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4" s="53" t="str">
        <f>TeamDec[[#This Row],[FullName]]</f>
        <v>Sophie Jeffrey</v>
      </c>
      <c r="AJ374" s="51" t="str">
        <f>TeamDec[[#This Row],[Club]]</f>
        <v>Colchester Harriers</v>
      </c>
      <c r="AK374" s="52" t="str">
        <f>TeamDec[[#This Row],[Gender]]</f>
        <v>F</v>
      </c>
      <c r="AL3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4" s="53" t="str">
        <f>TeamDec[[#This Row],[FullName]]</f>
        <v>Sophie Jeffrey</v>
      </c>
      <c r="AP374" s="51" t="str">
        <f>TeamDec[[#This Row],[Club]]</f>
        <v>Colchester Harriers</v>
      </c>
      <c r="AQ374" s="52" t="str">
        <f>TeamDec[[#This Row],[Gender]]</f>
        <v>F</v>
      </c>
      <c r="AR374" s="51" t="str">
        <f>TeamDec[[#This Row],[AG]]</f>
        <v>U11</v>
      </c>
      <c r="AS374" s="35">
        <f t="shared" si="21"/>
        <v>1</v>
      </c>
      <c r="AT374" s="29">
        <f t="shared" si="22"/>
        <v>6</v>
      </c>
    </row>
    <row r="375" spans="1:46" x14ac:dyDescent="0.35">
      <c r="A375" s="5"/>
      <c r="B375" s="24" t="s">
        <v>543</v>
      </c>
      <c r="C375" s="6" t="s">
        <v>544</v>
      </c>
      <c r="D375" s="1" t="s">
        <v>932</v>
      </c>
      <c r="E375" s="1" t="s">
        <v>2</v>
      </c>
      <c r="F375" s="30" t="s">
        <v>17</v>
      </c>
      <c r="G375" s="7">
        <v>10</v>
      </c>
      <c r="H375" s="29" t="str">
        <f t="shared" si="20"/>
        <v>U15</v>
      </c>
      <c r="K375" s="54" t="str">
        <f>TeamDec[[#This Row],[FullName]]</f>
        <v>Sydnie Joyce</v>
      </c>
      <c r="L375" s="51" t="str">
        <f>TeamDec[[#This Row],[Club]]</f>
        <v>Colchester Harriers</v>
      </c>
      <c r="M375" s="52" t="str">
        <f>TeamDec[[#This Row],[Gender]]</f>
        <v>F</v>
      </c>
      <c r="N37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5" s="53" t="str">
        <f>TeamDec[[#This Row],[FullName]]</f>
        <v>Sydnie Joyce</v>
      </c>
      <c r="R375" s="51" t="str">
        <f>TeamDec[[#This Row],[Club]]</f>
        <v>Colchester Harriers</v>
      </c>
      <c r="S375" s="52" t="str">
        <f>TeamDec[[#This Row],[Gender]]</f>
        <v>F</v>
      </c>
      <c r="T37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5" s="53" t="str">
        <f>TeamDec[[#This Row],[FullName]]</f>
        <v>Sydnie Joyce</v>
      </c>
      <c r="X375" s="51" t="str">
        <f>TeamDec[[#This Row],[Club]]</f>
        <v>Colchester Harriers</v>
      </c>
      <c r="Y375" s="52" t="str">
        <f>TeamDec[[#This Row],[Gender]]</f>
        <v>F</v>
      </c>
      <c r="Z3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5" s="53" t="str">
        <f>TeamDec[[#This Row],[FullName]]</f>
        <v>Sydnie Joyce</v>
      </c>
      <c r="AD375" s="51" t="str">
        <f>TeamDec[[#This Row],[Club]]</f>
        <v>Colchester Harriers</v>
      </c>
      <c r="AE375" s="52" t="str">
        <f>TeamDec[[#This Row],[Gender]]</f>
        <v>F</v>
      </c>
      <c r="AF3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5" s="53" t="str">
        <f>TeamDec[[#This Row],[FullName]]</f>
        <v>Sydnie Joyce</v>
      </c>
      <c r="AJ375" s="51" t="str">
        <f>TeamDec[[#This Row],[Club]]</f>
        <v>Colchester Harriers</v>
      </c>
      <c r="AK375" s="52" t="str">
        <f>TeamDec[[#This Row],[Gender]]</f>
        <v>F</v>
      </c>
      <c r="AL3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5" s="53" t="str">
        <f>TeamDec[[#This Row],[FullName]]</f>
        <v>Sydnie Joyce</v>
      </c>
      <c r="AP375" s="51" t="str">
        <f>TeamDec[[#This Row],[Club]]</f>
        <v>Colchester Harriers</v>
      </c>
      <c r="AQ375" s="52" t="str">
        <f>TeamDec[[#This Row],[Gender]]</f>
        <v>F</v>
      </c>
      <c r="AR375" s="51" t="str">
        <f>TeamDec[[#This Row],[AG]]</f>
        <v>U15</v>
      </c>
      <c r="AS375" s="35">
        <f t="shared" si="21"/>
        <v>0</v>
      </c>
      <c r="AT375" s="29">
        <f t="shared" si="22"/>
        <v>0</v>
      </c>
    </row>
    <row r="376" spans="1:46" x14ac:dyDescent="0.35">
      <c r="A376" s="5"/>
      <c r="B376" s="24" t="s">
        <v>505</v>
      </c>
      <c r="C376" s="6" t="s">
        <v>506</v>
      </c>
      <c r="D376" s="1" t="s">
        <v>933</v>
      </c>
      <c r="E376" s="1" t="s">
        <v>2</v>
      </c>
      <c r="F376" s="30" t="s">
        <v>17</v>
      </c>
      <c r="G376" s="7">
        <v>8</v>
      </c>
      <c r="H376" s="29" t="str">
        <f t="shared" si="20"/>
        <v>U13</v>
      </c>
      <c r="K376" s="54" t="str">
        <f>TeamDec[[#This Row],[FullName]]</f>
        <v>Tallulah Hughes</v>
      </c>
      <c r="L376" s="51" t="str">
        <f>TeamDec[[#This Row],[Club]]</f>
        <v>Colchester Harriers</v>
      </c>
      <c r="M376" s="52" t="str">
        <f>TeamDec[[#This Row],[Gender]]</f>
        <v>F</v>
      </c>
      <c r="N37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6" s="53" t="str">
        <f>TeamDec[[#This Row],[FullName]]</f>
        <v>Tallulah Hughes</v>
      </c>
      <c r="R376" s="51" t="str">
        <f>TeamDec[[#This Row],[Club]]</f>
        <v>Colchester Harriers</v>
      </c>
      <c r="S376" s="52" t="str">
        <f>TeamDec[[#This Row],[Gender]]</f>
        <v>F</v>
      </c>
      <c r="T3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6" s="53" t="str">
        <f>TeamDec[[#This Row],[FullName]]</f>
        <v>Tallulah Hughes</v>
      </c>
      <c r="X376" s="51" t="str">
        <f>TeamDec[[#This Row],[Club]]</f>
        <v>Colchester Harriers</v>
      </c>
      <c r="Y376" s="52" t="str">
        <f>TeamDec[[#This Row],[Gender]]</f>
        <v>F</v>
      </c>
      <c r="Z37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6" s="53" t="str">
        <f>TeamDec[[#This Row],[FullName]]</f>
        <v>Tallulah Hughes</v>
      </c>
      <c r="AD376" s="51" t="str">
        <f>TeamDec[[#This Row],[Club]]</f>
        <v>Colchester Harriers</v>
      </c>
      <c r="AE376" s="52" t="str">
        <f>TeamDec[[#This Row],[Gender]]</f>
        <v>F</v>
      </c>
      <c r="AF3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6" s="53" t="str">
        <f>TeamDec[[#This Row],[FullName]]</f>
        <v>Tallulah Hughes</v>
      </c>
      <c r="AJ376" s="51" t="str">
        <f>TeamDec[[#This Row],[Club]]</f>
        <v>Colchester Harriers</v>
      </c>
      <c r="AK376" s="52" t="str">
        <f>TeamDec[[#This Row],[Gender]]</f>
        <v>F</v>
      </c>
      <c r="AL3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6" s="53" t="str">
        <f>TeamDec[[#This Row],[FullName]]</f>
        <v>Tallulah Hughes</v>
      </c>
      <c r="AP376" s="51" t="str">
        <f>TeamDec[[#This Row],[Club]]</f>
        <v>Colchester Harriers</v>
      </c>
      <c r="AQ376" s="52" t="str">
        <f>TeamDec[[#This Row],[Gender]]</f>
        <v>F</v>
      </c>
      <c r="AR376" s="51" t="str">
        <f>TeamDec[[#This Row],[AG]]</f>
        <v>U13</v>
      </c>
      <c r="AS376" s="35">
        <f t="shared" si="21"/>
        <v>0</v>
      </c>
      <c r="AT376" s="29">
        <f t="shared" si="22"/>
        <v>0</v>
      </c>
    </row>
    <row r="377" spans="1:46" x14ac:dyDescent="0.35">
      <c r="A377" s="5"/>
      <c r="B377" s="24" t="s">
        <v>507</v>
      </c>
      <c r="C377" s="6" t="s">
        <v>352</v>
      </c>
      <c r="D377" s="1" t="s">
        <v>811</v>
      </c>
      <c r="E377" s="1" t="s">
        <v>2</v>
      </c>
      <c r="F377" s="30" t="s">
        <v>17</v>
      </c>
      <c r="G377" s="7">
        <v>8</v>
      </c>
      <c r="H377" s="29" t="str">
        <f t="shared" si="20"/>
        <v>U13</v>
      </c>
      <c r="K377" s="54" t="str">
        <f>TeamDec[[#This Row],[FullName]]</f>
        <v>Tilly Clark</v>
      </c>
      <c r="L377" s="51" t="str">
        <f>TeamDec[[#This Row],[Club]]</f>
        <v>Colchester Harriers</v>
      </c>
      <c r="M377" s="52" t="str">
        <f>TeamDec[[#This Row],[Gender]]</f>
        <v>F</v>
      </c>
      <c r="N37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7" s="53" t="str">
        <f>TeamDec[[#This Row],[FullName]]</f>
        <v>Tilly Clark</v>
      </c>
      <c r="R377" s="51" t="str">
        <f>TeamDec[[#This Row],[Club]]</f>
        <v>Colchester Harriers</v>
      </c>
      <c r="S377" s="52" t="str">
        <f>TeamDec[[#This Row],[Gender]]</f>
        <v>F</v>
      </c>
      <c r="T377" s="35">
        <f>IF(TeamDec[[#This Row],[Gender]]="M",
    IFERROR(VLOOKUP(TeamDec[[#This Row],[FullName]], tblRace2B[[Name]:[Posn]], 2, FALSE), ""),
    IFERROR(VLOOKUP(TeamDec[[#This Row],[FullName]], tblRace2G[[Name]:[Posn]], 2, FALSE), ""))</f>
        <v>33</v>
      </c>
      <c r="U377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377" s="53" t="str">
        <f>TeamDec[[#This Row],[FullName]]</f>
        <v>Tilly Clark</v>
      </c>
      <c r="X377" s="51" t="str">
        <f>TeamDec[[#This Row],[Club]]</f>
        <v>Colchester Harriers</v>
      </c>
      <c r="Y377" s="52" t="str">
        <f>TeamDec[[#This Row],[Gender]]</f>
        <v>F</v>
      </c>
      <c r="Z3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7" s="53" t="str">
        <f>TeamDec[[#This Row],[FullName]]</f>
        <v>Tilly Clark</v>
      </c>
      <c r="AD377" s="51" t="str">
        <f>TeamDec[[#This Row],[Club]]</f>
        <v>Colchester Harriers</v>
      </c>
      <c r="AE377" s="52" t="str">
        <f>TeamDec[[#This Row],[Gender]]</f>
        <v>F</v>
      </c>
      <c r="AF377" s="35">
        <f>IF(TeamDec[[#This Row],[Gender]]="M",
    IFERROR(VLOOKUP(TeamDec[[#This Row],[FullName]], tblRace4B[[Name]:[Posn]], 2, FALSE), ""),
    IFERROR(VLOOKUP(TeamDec[[#This Row],[FullName]], tblRace4G[[Name]:[Posn]], 2, FALSE), ""))</f>
        <v>21</v>
      </c>
      <c r="AG377" s="29">
        <f>IF(TeamDec[[#This Row],[Gender]]="M",
    IFERROR(VLOOKUP(TeamDec[[#This Row],[FullName]], tblRace4B[[Name]:[Points]], 5, FALSE), ""),
    IFERROR(VLOOKUP(TeamDec[[#This Row],[FullName]], tblRace4G[[Name]:[Points]], 5, FALSE), ""))</f>
        <v>7</v>
      </c>
      <c r="AI377" s="53" t="str">
        <f>TeamDec[[#This Row],[FullName]]</f>
        <v>Tilly Clark</v>
      </c>
      <c r="AJ377" s="51" t="str">
        <f>TeamDec[[#This Row],[Club]]</f>
        <v>Colchester Harriers</v>
      </c>
      <c r="AK377" s="52" t="str">
        <f>TeamDec[[#This Row],[Gender]]</f>
        <v>F</v>
      </c>
      <c r="AL3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7" s="53" t="str">
        <f>TeamDec[[#This Row],[FullName]]</f>
        <v>Tilly Clark</v>
      </c>
      <c r="AP377" s="51" t="str">
        <f>TeamDec[[#This Row],[Club]]</f>
        <v>Colchester Harriers</v>
      </c>
      <c r="AQ377" s="52" t="str">
        <f>TeamDec[[#This Row],[Gender]]</f>
        <v>F</v>
      </c>
      <c r="AR377" s="51" t="str">
        <f>TeamDec[[#This Row],[AG]]</f>
        <v>U13</v>
      </c>
      <c r="AS377" s="35">
        <f t="shared" si="21"/>
        <v>2</v>
      </c>
      <c r="AT377" s="29">
        <f t="shared" si="22"/>
        <v>17</v>
      </c>
    </row>
    <row r="378" spans="1:46" x14ac:dyDescent="0.35">
      <c r="A378" s="5"/>
      <c r="B378" s="24"/>
      <c r="C378" s="6" t="s">
        <v>55</v>
      </c>
      <c r="D378" s="1" t="s">
        <v>55</v>
      </c>
      <c r="E378" s="1" t="s">
        <v>2</v>
      </c>
      <c r="F378" s="30" t="s">
        <v>17</v>
      </c>
      <c r="G378" s="7"/>
      <c r="H378" s="29" t="str">
        <f t="shared" si="20"/>
        <v>NULL</v>
      </c>
      <c r="K378" s="54" t="str">
        <f>TeamDec[[#This Row],[FullName]]</f>
        <v>zzz-UsedNameList</v>
      </c>
      <c r="L378" s="51" t="str">
        <f>TeamDec[[#This Row],[Club]]</f>
        <v>Colchester Harriers</v>
      </c>
      <c r="M378" s="52" t="str">
        <f>TeamDec[[#This Row],[Gender]]</f>
        <v>F</v>
      </c>
      <c r="N37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8" s="53" t="str">
        <f>TeamDec[[#This Row],[FullName]]</f>
        <v>zzz-UsedNameList</v>
      </c>
      <c r="R378" s="51" t="str">
        <f>TeamDec[[#This Row],[Club]]</f>
        <v>Colchester Harriers</v>
      </c>
      <c r="S378" s="52" t="str">
        <f>TeamDec[[#This Row],[Gender]]</f>
        <v>F</v>
      </c>
      <c r="T37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8" s="53" t="str">
        <f>TeamDec[[#This Row],[FullName]]</f>
        <v>zzz-UsedNameList</v>
      </c>
      <c r="X378" s="51" t="str">
        <f>TeamDec[[#This Row],[Club]]</f>
        <v>Colchester Harriers</v>
      </c>
      <c r="Y378" s="52" t="str">
        <f>TeamDec[[#This Row],[Gender]]</f>
        <v>F</v>
      </c>
      <c r="Z37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8" s="53" t="str">
        <f>TeamDec[[#This Row],[FullName]]</f>
        <v>zzz-UsedNameList</v>
      </c>
      <c r="AD378" s="51" t="str">
        <f>TeamDec[[#This Row],[Club]]</f>
        <v>Colchester Harriers</v>
      </c>
      <c r="AE378" s="52" t="str">
        <f>TeamDec[[#This Row],[Gender]]</f>
        <v>F</v>
      </c>
      <c r="AF37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8" s="53" t="str">
        <f>TeamDec[[#This Row],[FullName]]</f>
        <v>zzz-UsedNameList</v>
      </c>
      <c r="AJ378" s="51" t="str">
        <f>TeamDec[[#This Row],[Club]]</f>
        <v>Colchester Harriers</v>
      </c>
      <c r="AK378" s="52" t="str">
        <f>TeamDec[[#This Row],[Gender]]</f>
        <v>F</v>
      </c>
      <c r="AL3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8" s="53" t="str">
        <f>TeamDec[[#This Row],[FullName]]</f>
        <v>zzz-UsedNameList</v>
      </c>
      <c r="AP378" s="51" t="str">
        <f>TeamDec[[#This Row],[Club]]</f>
        <v>Colchester Harriers</v>
      </c>
      <c r="AQ378" s="52" t="str">
        <f>TeamDec[[#This Row],[Gender]]</f>
        <v>F</v>
      </c>
      <c r="AR378" s="51" t="str">
        <f>TeamDec[[#This Row],[AG]]</f>
        <v>NULL</v>
      </c>
      <c r="AS378" s="35">
        <f t="shared" si="21"/>
        <v>0</v>
      </c>
      <c r="AT378" s="29">
        <f t="shared" si="22"/>
        <v>0</v>
      </c>
    </row>
    <row r="379" spans="1:46" x14ac:dyDescent="0.35">
      <c r="A379" s="5"/>
      <c r="B379" s="24" t="s">
        <v>298</v>
      </c>
      <c r="C379" s="6" t="s">
        <v>578</v>
      </c>
      <c r="D379" s="1" t="s">
        <v>934</v>
      </c>
      <c r="E379" s="1" t="s">
        <v>2</v>
      </c>
      <c r="F379" s="30" t="s">
        <v>16</v>
      </c>
      <c r="G379" s="7">
        <v>6</v>
      </c>
      <c r="H379" s="29" t="str">
        <f t="shared" si="20"/>
        <v>U11</v>
      </c>
      <c r="K379" s="54" t="str">
        <f>TeamDec[[#This Row],[FullName]]</f>
        <v>Aidan Hester</v>
      </c>
      <c r="L379" s="51" t="str">
        <f>TeamDec[[#This Row],[Club]]</f>
        <v>Colchester Harriers</v>
      </c>
      <c r="M379" s="52" t="str">
        <f>TeamDec[[#This Row],[Gender]]</f>
        <v>M</v>
      </c>
      <c r="N37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9" s="53" t="str">
        <f>TeamDec[[#This Row],[FullName]]</f>
        <v>Aidan Hester</v>
      </c>
      <c r="R379" s="51" t="str">
        <f>TeamDec[[#This Row],[Club]]</f>
        <v>Colchester Harriers</v>
      </c>
      <c r="S379" s="52" t="str">
        <f>TeamDec[[#This Row],[Gender]]</f>
        <v>M</v>
      </c>
      <c r="T37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9" s="53" t="str">
        <f>TeamDec[[#This Row],[FullName]]</f>
        <v>Aidan Hester</v>
      </c>
      <c r="X379" s="51" t="str">
        <f>TeamDec[[#This Row],[Club]]</f>
        <v>Colchester Harriers</v>
      </c>
      <c r="Y379" s="52" t="str">
        <f>TeamDec[[#This Row],[Gender]]</f>
        <v>M</v>
      </c>
      <c r="Z37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9" s="53" t="str">
        <f>TeamDec[[#This Row],[FullName]]</f>
        <v>Aidan Hester</v>
      </c>
      <c r="AD379" s="51" t="str">
        <f>TeamDec[[#This Row],[Club]]</f>
        <v>Colchester Harriers</v>
      </c>
      <c r="AE379" s="52" t="str">
        <f>TeamDec[[#This Row],[Gender]]</f>
        <v>M</v>
      </c>
      <c r="AF37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9" s="53" t="str">
        <f>TeamDec[[#This Row],[FullName]]</f>
        <v>Aidan Hester</v>
      </c>
      <c r="AJ379" s="51" t="str">
        <f>TeamDec[[#This Row],[Club]]</f>
        <v>Colchester Harriers</v>
      </c>
      <c r="AK379" s="52" t="str">
        <f>TeamDec[[#This Row],[Gender]]</f>
        <v>M</v>
      </c>
      <c r="AL3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9" s="53" t="str">
        <f>TeamDec[[#This Row],[FullName]]</f>
        <v>Aidan Hester</v>
      </c>
      <c r="AP379" s="51" t="str">
        <f>TeamDec[[#This Row],[Club]]</f>
        <v>Colchester Harriers</v>
      </c>
      <c r="AQ379" s="52" t="str">
        <f>TeamDec[[#This Row],[Gender]]</f>
        <v>M</v>
      </c>
      <c r="AR379" s="51" t="str">
        <f>TeamDec[[#This Row],[AG]]</f>
        <v>U11</v>
      </c>
      <c r="AS379" s="35">
        <f t="shared" si="21"/>
        <v>0</v>
      </c>
      <c r="AT379" s="29">
        <f t="shared" si="22"/>
        <v>0</v>
      </c>
    </row>
    <row r="380" spans="1:46" x14ac:dyDescent="0.35">
      <c r="A380" s="5"/>
      <c r="B380" s="24" t="s">
        <v>579</v>
      </c>
      <c r="C380" s="6" t="s">
        <v>580</v>
      </c>
      <c r="D380" s="1" t="s">
        <v>935</v>
      </c>
      <c r="E380" s="1" t="s">
        <v>2</v>
      </c>
      <c r="F380" s="30" t="s">
        <v>16</v>
      </c>
      <c r="G380" s="7">
        <v>6</v>
      </c>
      <c r="H380" s="29" t="str">
        <f t="shared" si="20"/>
        <v>U11</v>
      </c>
      <c r="K380" s="54" t="str">
        <f>TeamDec[[#This Row],[FullName]]</f>
        <v>AJ Ellis</v>
      </c>
      <c r="L380" s="51" t="str">
        <f>TeamDec[[#This Row],[Club]]</f>
        <v>Colchester Harriers</v>
      </c>
      <c r="M380" s="52" t="str">
        <f>TeamDec[[#This Row],[Gender]]</f>
        <v>M</v>
      </c>
      <c r="N38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0" s="53" t="str">
        <f>TeamDec[[#This Row],[FullName]]</f>
        <v>AJ Ellis</v>
      </c>
      <c r="R380" s="51" t="str">
        <f>TeamDec[[#This Row],[Club]]</f>
        <v>Colchester Harriers</v>
      </c>
      <c r="S380" s="52" t="str">
        <f>TeamDec[[#This Row],[Gender]]</f>
        <v>M</v>
      </c>
      <c r="T38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0" s="53" t="str">
        <f>TeamDec[[#This Row],[FullName]]</f>
        <v>AJ Ellis</v>
      </c>
      <c r="X380" s="51" t="str">
        <f>TeamDec[[#This Row],[Club]]</f>
        <v>Colchester Harriers</v>
      </c>
      <c r="Y380" s="52" t="str">
        <f>TeamDec[[#This Row],[Gender]]</f>
        <v>M</v>
      </c>
      <c r="Z38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0" s="53" t="str">
        <f>TeamDec[[#This Row],[FullName]]</f>
        <v>AJ Ellis</v>
      </c>
      <c r="AD380" s="51" t="str">
        <f>TeamDec[[#This Row],[Club]]</f>
        <v>Colchester Harriers</v>
      </c>
      <c r="AE380" s="52" t="str">
        <f>TeamDec[[#This Row],[Gender]]</f>
        <v>M</v>
      </c>
      <c r="AF38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0" s="53" t="str">
        <f>TeamDec[[#This Row],[FullName]]</f>
        <v>AJ Ellis</v>
      </c>
      <c r="AJ380" s="51" t="str">
        <f>TeamDec[[#This Row],[Club]]</f>
        <v>Colchester Harriers</v>
      </c>
      <c r="AK380" s="52" t="str">
        <f>TeamDec[[#This Row],[Gender]]</f>
        <v>M</v>
      </c>
      <c r="AL3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0" s="53" t="str">
        <f>TeamDec[[#This Row],[FullName]]</f>
        <v>AJ Ellis</v>
      </c>
      <c r="AP380" s="51" t="str">
        <f>TeamDec[[#This Row],[Club]]</f>
        <v>Colchester Harriers</v>
      </c>
      <c r="AQ380" s="52" t="str">
        <f>TeamDec[[#This Row],[Gender]]</f>
        <v>M</v>
      </c>
      <c r="AR380" s="51" t="str">
        <f>TeamDec[[#This Row],[AG]]</f>
        <v>U11</v>
      </c>
      <c r="AS380" s="35">
        <f t="shared" si="21"/>
        <v>0</v>
      </c>
      <c r="AT380" s="29">
        <f t="shared" si="22"/>
        <v>0</v>
      </c>
    </row>
    <row r="381" spans="1:46" x14ac:dyDescent="0.35">
      <c r="A381" s="5"/>
      <c r="B381" s="24" t="s">
        <v>571</v>
      </c>
      <c r="C381" s="6" t="s">
        <v>352</v>
      </c>
      <c r="D381" s="1" t="s">
        <v>936</v>
      </c>
      <c r="E381" s="1" t="s">
        <v>2</v>
      </c>
      <c r="F381" s="30" t="s">
        <v>16</v>
      </c>
      <c r="G381" s="7">
        <v>5</v>
      </c>
      <c r="H381" s="29" t="str">
        <f t="shared" si="20"/>
        <v>U11</v>
      </c>
      <c r="K381" s="54" t="str">
        <f>TeamDec[[#This Row],[FullName]]</f>
        <v>Albie Clark</v>
      </c>
      <c r="L381" s="51" t="str">
        <f>TeamDec[[#This Row],[Club]]</f>
        <v>Colchester Harriers</v>
      </c>
      <c r="M381" s="52" t="str">
        <f>TeamDec[[#This Row],[Gender]]</f>
        <v>M</v>
      </c>
      <c r="N38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1" s="53" t="str">
        <f>TeamDec[[#This Row],[FullName]]</f>
        <v>Albie Clark</v>
      </c>
      <c r="R381" s="51" t="str">
        <f>TeamDec[[#This Row],[Club]]</f>
        <v>Colchester Harriers</v>
      </c>
      <c r="S381" s="52" t="str">
        <f>TeamDec[[#This Row],[Gender]]</f>
        <v>M</v>
      </c>
      <c r="T38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1" s="53" t="str">
        <f>TeamDec[[#This Row],[FullName]]</f>
        <v>Albie Clark</v>
      </c>
      <c r="X381" s="51" t="str">
        <f>TeamDec[[#This Row],[Club]]</f>
        <v>Colchester Harriers</v>
      </c>
      <c r="Y381" s="52" t="str">
        <f>TeamDec[[#This Row],[Gender]]</f>
        <v>M</v>
      </c>
      <c r="Z3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1" s="53" t="str">
        <f>TeamDec[[#This Row],[FullName]]</f>
        <v>Albie Clark</v>
      </c>
      <c r="AD381" s="51" t="str">
        <f>TeamDec[[#This Row],[Club]]</f>
        <v>Colchester Harriers</v>
      </c>
      <c r="AE381" s="52" t="str">
        <f>TeamDec[[#This Row],[Gender]]</f>
        <v>M</v>
      </c>
      <c r="AF3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1" s="53" t="str">
        <f>TeamDec[[#This Row],[FullName]]</f>
        <v>Albie Clark</v>
      </c>
      <c r="AJ381" s="51" t="str">
        <f>TeamDec[[#This Row],[Club]]</f>
        <v>Colchester Harriers</v>
      </c>
      <c r="AK381" s="52" t="str">
        <f>TeamDec[[#This Row],[Gender]]</f>
        <v>M</v>
      </c>
      <c r="AL3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1" s="53" t="str">
        <f>TeamDec[[#This Row],[FullName]]</f>
        <v>Albie Clark</v>
      </c>
      <c r="AP381" s="51" t="str">
        <f>TeamDec[[#This Row],[Club]]</f>
        <v>Colchester Harriers</v>
      </c>
      <c r="AQ381" s="52" t="str">
        <f>TeamDec[[#This Row],[Gender]]</f>
        <v>M</v>
      </c>
      <c r="AR381" s="51" t="str">
        <f>TeamDec[[#This Row],[AG]]</f>
        <v>U11</v>
      </c>
      <c r="AS381" s="35">
        <f t="shared" si="21"/>
        <v>0</v>
      </c>
      <c r="AT381" s="29">
        <f t="shared" si="22"/>
        <v>0</v>
      </c>
    </row>
    <row r="382" spans="1:46" x14ac:dyDescent="0.35">
      <c r="A382" s="5"/>
      <c r="B382" s="24" t="s">
        <v>267</v>
      </c>
      <c r="C382" s="6" t="s">
        <v>547</v>
      </c>
      <c r="D382" s="1" t="s">
        <v>937</v>
      </c>
      <c r="E382" s="1" t="s">
        <v>2</v>
      </c>
      <c r="F382" s="30" t="s">
        <v>16</v>
      </c>
      <c r="G382" s="7">
        <v>8</v>
      </c>
      <c r="H382" s="29" t="str">
        <f t="shared" si="20"/>
        <v>U13</v>
      </c>
      <c r="K382" s="54" t="str">
        <f>TeamDec[[#This Row],[FullName]]</f>
        <v>Alex Widdowson</v>
      </c>
      <c r="L382" s="51" t="str">
        <f>TeamDec[[#This Row],[Club]]</f>
        <v>Colchester Harriers</v>
      </c>
      <c r="M382" s="52" t="str">
        <f>TeamDec[[#This Row],[Gender]]</f>
        <v>M</v>
      </c>
      <c r="N38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2" s="53" t="str">
        <f>TeamDec[[#This Row],[FullName]]</f>
        <v>Alex Widdowson</v>
      </c>
      <c r="R382" s="51" t="str">
        <f>TeamDec[[#This Row],[Club]]</f>
        <v>Colchester Harriers</v>
      </c>
      <c r="S382" s="52" t="str">
        <f>TeamDec[[#This Row],[Gender]]</f>
        <v>M</v>
      </c>
      <c r="T38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2" s="53" t="str">
        <f>TeamDec[[#This Row],[FullName]]</f>
        <v>Alex Widdowson</v>
      </c>
      <c r="X382" s="51" t="str">
        <f>TeamDec[[#This Row],[Club]]</f>
        <v>Colchester Harriers</v>
      </c>
      <c r="Y382" s="52" t="str">
        <f>TeamDec[[#This Row],[Gender]]</f>
        <v>M</v>
      </c>
      <c r="Z38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2" s="53" t="str">
        <f>TeamDec[[#This Row],[FullName]]</f>
        <v>Alex Widdowson</v>
      </c>
      <c r="AD382" s="51" t="str">
        <f>TeamDec[[#This Row],[Club]]</f>
        <v>Colchester Harriers</v>
      </c>
      <c r="AE382" s="52" t="str">
        <f>TeamDec[[#This Row],[Gender]]</f>
        <v>M</v>
      </c>
      <c r="AF3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2" s="53" t="str">
        <f>TeamDec[[#This Row],[FullName]]</f>
        <v>Alex Widdowson</v>
      </c>
      <c r="AJ382" s="51" t="str">
        <f>TeamDec[[#This Row],[Club]]</f>
        <v>Colchester Harriers</v>
      </c>
      <c r="AK382" s="52" t="str">
        <f>TeamDec[[#This Row],[Gender]]</f>
        <v>M</v>
      </c>
      <c r="AL3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2" s="53" t="str">
        <f>TeamDec[[#This Row],[FullName]]</f>
        <v>Alex Widdowson</v>
      </c>
      <c r="AP382" s="51" t="str">
        <f>TeamDec[[#This Row],[Club]]</f>
        <v>Colchester Harriers</v>
      </c>
      <c r="AQ382" s="52" t="str">
        <f>TeamDec[[#This Row],[Gender]]</f>
        <v>M</v>
      </c>
      <c r="AR382" s="51" t="str">
        <f>TeamDec[[#This Row],[AG]]</f>
        <v>U13</v>
      </c>
      <c r="AS382" s="35">
        <f t="shared" si="21"/>
        <v>0</v>
      </c>
      <c r="AT382" s="29">
        <f t="shared" si="22"/>
        <v>0</v>
      </c>
    </row>
    <row r="383" spans="1:46" x14ac:dyDescent="0.35">
      <c r="A383" s="5"/>
      <c r="B383" s="24" t="s">
        <v>581</v>
      </c>
      <c r="C383" s="6" t="s">
        <v>582</v>
      </c>
      <c r="D383" s="1" t="s">
        <v>938</v>
      </c>
      <c r="E383" s="1" t="s">
        <v>2</v>
      </c>
      <c r="F383" s="30" t="s">
        <v>16</v>
      </c>
      <c r="G383" s="7">
        <v>6</v>
      </c>
      <c r="H383" s="29" t="str">
        <f t="shared" si="20"/>
        <v>U11</v>
      </c>
      <c r="K383" s="54" t="str">
        <f>TeamDec[[#This Row],[FullName]]</f>
        <v>Alexander Eddy</v>
      </c>
      <c r="L383" s="51" t="str">
        <f>TeamDec[[#This Row],[Club]]</f>
        <v>Colchester Harriers</v>
      </c>
      <c r="M383" s="52" t="str">
        <f>TeamDec[[#This Row],[Gender]]</f>
        <v>M</v>
      </c>
      <c r="N38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3" s="53" t="str">
        <f>TeamDec[[#This Row],[FullName]]</f>
        <v>Alexander Eddy</v>
      </c>
      <c r="R383" s="51" t="str">
        <f>TeamDec[[#This Row],[Club]]</f>
        <v>Colchester Harriers</v>
      </c>
      <c r="S383" s="52" t="str">
        <f>TeamDec[[#This Row],[Gender]]</f>
        <v>M</v>
      </c>
      <c r="T38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3" s="53" t="str">
        <f>TeamDec[[#This Row],[FullName]]</f>
        <v>Alexander Eddy</v>
      </c>
      <c r="X383" s="51" t="str">
        <f>TeamDec[[#This Row],[Club]]</f>
        <v>Colchester Harriers</v>
      </c>
      <c r="Y383" s="52" t="str">
        <f>TeamDec[[#This Row],[Gender]]</f>
        <v>M</v>
      </c>
      <c r="Z383" s="35">
        <f>IF(TeamDec[[#This Row],[Gender]]="M",
    IFERROR(VLOOKUP(TeamDec[[#This Row],[FullName]], tblRace3B[[Name]:[Posn]], 2, FALSE), ""),
    IFERROR(VLOOKUP(TeamDec[[#This Row],[FullName]], tblRace3G[[Name]:[Posn]], 2, FALSE), ""))</f>
        <v>50</v>
      </c>
      <c r="AA383" s="29">
        <f>IF(TeamDec[[#This Row],[Gender]]="M",
    IFERROR(VLOOKUP(TeamDec[[#This Row],[FullName]], tblRace3B[[Name]:[Points]], 5, FALSE), ""),
    IFERROR(VLOOKUP(TeamDec[[#This Row],[FullName]], tblRace3G[[Name]:[Points]], 5, FALSE), ""))</f>
        <v>18</v>
      </c>
      <c r="AC383" s="53" t="str">
        <f>TeamDec[[#This Row],[FullName]]</f>
        <v>Alexander Eddy</v>
      </c>
      <c r="AD383" s="51" t="str">
        <f>TeamDec[[#This Row],[Club]]</f>
        <v>Colchester Harriers</v>
      </c>
      <c r="AE383" s="52" t="str">
        <f>TeamDec[[#This Row],[Gender]]</f>
        <v>M</v>
      </c>
      <c r="AF3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3" s="53" t="str">
        <f>TeamDec[[#This Row],[FullName]]</f>
        <v>Alexander Eddy</v>
      </c>
      <c r="AJ383" s="51" t="str">
        <f>TeamDec[[#This Row],[Club]]</f>
        <v>Colchester Harriers</v>
      </c>
      <c r="AK383" s="52" t="str">
        <f>TeamDec[[#This Row],[Gender]]</f>
        <v>M</v>
      </c>
      <c r="AL3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3" s="53" t="str">
        <f>TeamDec[[#This Row],[FullName]]</f>
        <v>Alexander Eddy</v>
      </c>
      <c r="AP383" s="51" t="str">
        <f>TeamDec[[#This Row],[Club]]</f>
        <v>Colchester Harriers</v>
      </c>
      <c r="AQ383" s="52" t="str">
        <f>TeamDec[[#This Row],[Gender]]</f>
        <v>M</v>
      </c>
      <c r="AR383" s="51" t="str">
        <f>TeamDec[[#This Row],[AG]]</f>
        <v>U11</v>
      </c>
      <c r="AS383" s="35">
        <f t="shared" si="21"/>
        <v>1</v>
      </c>
      <c r="AT383" s="29">
        <f t="shared" si="22"/>
        <v>18</v>
      </c>
    </row>
    <row r="384" spans="1:46" x14ac:dyDescent="0.35">
      <c r="A384" s="5"/>
      <c r="B384" s="24" t="s">
        <v>581</v>
      </c>
      <c r="C384" s="6" t="s">
        <v>607</v>
      </c>
      <c r="D384" s="1" t="s">
        <v>939</v>
      </c>
      <c r="E384" s="1" t="s">
        <v>2</v>
      </c>
      <c r="F384" s="30" t="s">
        <v>16</v>
      </c>
      <c r="G384" s="7">
        <v>8</v>
      </c>
      <c r="H384" s="29" t="str">
        <f t="shared" si="20"/>
        <v>U13</v>
      </c>
      <c r="K384" s="54" t="str">
        <f>TeamDec[[#This Row],[FullName]]</f>
        <v>Alexander Bellamy</v>
      </c>
      <c r="L384" s="51" t="str">
        <f>TeamDec[[#This Row],[Club]]</f>
        <v>Colchester Harriers</v>
      </c>
      <c r="M384" s="52" t="str">
        <f>TeamDec[[#This Row],[Gender]]</f>
        <v>M</v>
      </c>
      <c r="N38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4" s="53" t="str">
        <f>TeamDec[[#This Row],[FullName]]</f>
        <v>Alexander Bellamy</v>
      </c>
      <c r="R384" s="51" t="str">
        <f>TeamDec[[#This Row],[Club]]</f>
        <v>Colchester Harriers</v>
      </c>
      <c r="S384" s="52" t="str">
        <f>TeamDec[[#This Row],[Gender]]</f>
        <v>M</v>
      </c>
      <c r="T3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4" s="53" t="str">
        <f>TeamDec[[#This Row],[FullName]]</f>
        <v>Alexander Bellamy</v>
      </c>
      <c r="X384" s="51" t="str">
        <f>TeamDec[[#This Row],[Club]]</f>
        <v>Colchester Harriers</v>
      </c>
      <c r="Y384" s="52" t="str">
        <f>TeamDec[[#This Row],[Gender]]</f>
        <v>M</v>
      </c>
      <c r="Z38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4" s="53" t="str">
        <f>TeamDec[[#This Row],[FullName]]</f>
        <v>Alexander Bellamy</v>
      </c>
      <c r="AD384" s="51" t="str">
        <f>TeamDec[[#This Row],[Club]]</f>
        <v>Colchester Harriers</v>
      </c>
      <c r="AE384" s="52" t="str">
        <f>TeamDec[[#This Row],[Gender]]</f>
        <v>M</v>
      </c>
      <c r="AF3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4" s="53" t="str">
        <f>TeamDec[[#This Row],[FullName]]</f>
        <v>Alexander Bellamy</v>
      </c>
      <c r="AJ384" s="51" t="str">
        <f>TeamDec[[#This Row],[Club]]</f>
        <v>Colchester Harriers</v>
      </c>
      <c r="AK384" s="52" t="str">
        <f>TeamDec[[#This Row],[Gender]]</f>
        <v>M</v>
      </c>
      <c r="AL3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4" s="53" t="str">
        <f>TeamDec[[#This Row],[FullName]]</f>
        <v>Alexander Bellamy</v>
      </c>
      <c r="AP384" s="51" t="str">
        <f>TeamDec[[#This Row],[Club]]</f>
        <v>Colchester Harriers</v>
      </c>
      <c r="AQ384" s="52" t="str">
        <f>TeamDec[[#This Row],[Gender]]</f>
        <v>M</v>
      </c>
      <c r="AR384" s="51" t="str">
        <f>TeamDec[[#This Row],[AG]]</f>
        <v>U13</v>
      </c>
      <c r="AS384" s="35">
        <f t="shared" si="21"/>
        <v>0</v>
      </c>
      <c r="AT384" s="29">
        <f t="shared" si="22"/>
        <v>0</v>
      </c>
    </row>
    <row r="385" spans="1:46" x14ac:dyDescent="0.35">
      <c r="A385" s="5"/>
      <c r="B385" s="24" t="s">
        <v>249</v>
      </c>
      <c r="C385" s="6" t="s">
        <v>638</v>
      </c>
      <c r="D385" s="1" t="s">
        <v>940</v>
      </c>
      <c r="E385" s="1" t="s">
        <v>2</v>
      </c>
      <c r="F385" s="30" t="s">
        <v>16</v>
      </c>
      <c r="G385" s="7">
        <v>12</v>
      </c>
      <c r="H385" s="29" t="str">
        <f t="shared" si="20"/>
        <v>U17</v>
      </c>
      <c r="K385" s="54" t="str">
        <f>TeamDec[[#This Row],[FullName]]</f>
        <v>Alfie Cockx</v>
      </c>
      <c r="L385" s="51" t="str">
        <f>TeamDec[[#This Row],[Club]]</f>
        <v>Colchester Harriers</v>
      </c>
      <c r="M385" s="52" t="str">
        <f>TeamDec[[#This Row],[Gender]]</f>
        <v>M</v>
      </c>
      <c r="N38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5" s="53" t="str">
        <f>TeamDec[[#This Row],[FullName]]</f>
        <v>Alfie Cockx</v>
      </c>
      <c r="R385" s="51" t="str">
        <f>TeamDec[[#This Row],[Club]]</f>
        <v>Colchester Harriers</v>
      </c>
      <c r="S385" s="52" t="str">
        <f>TeamDec[[#This Row],[Gender]]</f>
        <v>M</v>
      </c>
      <c r="T38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5" s="53" t="str">
        <f>TeamDec[[#This Row],[FullName]]</f>
        <v>Alfie Cockx</v>
      </c>
      <c r="X385" s="51" t="str">
        <f>TeamDec[[#This Row],[Club]]</f>
        <v>Colchester Harriers</v>
      </c>
      <c r="Y385" s="52" t="str">
        <f>TeamDec[[#This Row],[Gender]]</f>
        <v>M</v>
      </c>
      <c r="Z38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5" s="53" t="str">
        <f>TeamDec[[#This Row],[FullName]]</f>
        <v>Alfie Cockx</v>
      </c>
      <c r="AD385" s="51" t="str">
        <f>TeamDec[[#This Row],[Club]]</f>
        <v>Colchester Harriers</v>
      </c>
      <c r="AE385" s="52" t="str">
        <f>TeamDec[[#This Row],[Gender]]</f>
        <v>M</v>
      </c>
      <c r="AF3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5" s="53" t="str">
        <f>TeamDec[[#This Row],[FullName]]</f>
        <v>Alfie Cockx</v>
      </c>
      <c r="AJ385" s="51" t="str">
        <f>TeamDec[[#This Row],[Club]]</f>
        <v>Colchester Harriers</v>
      </c>
      <c r="AK385" s="52" t="str">
        <f>TeamDec[[#This Row],[Gender]]</f>
        <v>M</v>
      </c>
      <c r="AL3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5" s="53" t="str">
        <f>TeamDec[[#This Row],[FullName]]</f>
        <v>Alfie Cockx</v>
      </c>
      <c r="AP385" s="51" t="str">
        <f>TeamDec[[#This Row],[Club]]</f>
        <v>Colchester Harriers</v>
      </c>
      <c r="AQ385" s="52" t="str">
        <f>TeamDec[[#This Row],[Gender]]</f>
        <v>M</v>
      </c>
      <c r="AR385" s="51" t="str">
        <f>TeamDec[[#This Row],[AG]]</f>
        <v>U17</v>
      </c>
      <c r="AS385" s="35">
        <f t="shared" si="21"/>
        <v>0</v>
      </c>
      <c r="AT385" s="29">
        <f t="shared" si="22"/>
        <v>0</v>
      </c>
    </row>
    <row r="386" spans="1:46" x14ac:dyDescent="0.35">
      <c r="A386" s="5"/>
      <c r="B386" s="24" t="s">
        <v>593</v>
      </c>
      <c r="C386" s="6" t="s">
        <v>594</v>
      </c>
      <c r="D386" s="1" t="s">
        <v>941</v>
      </c>
      <c r="E386" s="1" t="s">
        <v>2</v>
      </c>
      <c r="F386" s="30" t="s">
        <v>16</v>
      </c>
      <c r="G386" s="7">
        <v>7</v>
      </c>
      <c r="H386" s="29" t="str">
        <f t="shared" si="20"/>
        <v>U13</v>
      </c>
      <c r="K386" s="54" t="str">
        <f>TeamDec[[#This Row],[FullName]]</f>
        <v>Asa Williams</v>
      </c>
      <c r="L386" s="51" t="str">
        <f>TeamDec[[#This Row],[Club]]</f>
        <v>Colchester Harriers</v>
      </c>
      <c r="M386" s="52" t="str">
        <f>TeamDec[[#This Row],[Gender]]</f>
        <v>M</v>
      </c>
      <c r="N38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6" s="53" t="str">
        <f>TeamDec[[#This Row],[FullName]]</f>
        <v>Asa Williams</v>
      </c>
      <c r="R386" s="51" t="str">
        <f>TeamDec[[#This Row],[Club]]</f>
        <v>Colchester Harriers</v>
      </c>
      <c r="S386" s="52" t="str">
        <f>TeamDec[[#This Row],[Gender]]</f>
        <v>M</v>
      </c>
      <c r="T3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6" s="53" t="str">
        <f>TeamDec[[#This Row],[FullName]]</f>
        <v>Asa Williams</v>
      </c>
      <c r="X386" s="51" t="str">
        <f>TeamDec[[#This Row],[Club]]</f>
        <v>Colchester Harriers</v>
      </c>
      <c r="Y386" s="52" t="str">
        <f>TeamDec[[#This Row],[Gender]]</f>
        <v>M</v>
      </c>
      <c r="Z38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6" s="53" t="str">
        <f>TeamDec[[#This Row],[FullName]]</f>
        <v>Asa Williams</v>
      </c>
      <c r="AD386" s="51" t="str">
        <f>TeamDec[[#This Row],[Club]]</f>
        <v>Colchester Harriers</v>
      </c>
      <c r="AE386" s="52" t="str">
        <f>TeamDec[[#This Row],[Gender]]</f>
        <v>M</v>
      </c>
      <c r="AF3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6" s="53" t="str">
        <f>TeamDec[[#This Row],[FullName]]</f>
        <v>Asa Williams</v>
      </c>
      <c r="AJ386" s="51" t="str">
        <f>TeamDec[[#This Row],[Club]]</f>
        <v>Colchester Harriers</v>
      </c>
      <c r="AK386" s="52" t="str">
        <f>TeamDec[[#This Row],[Gender]]</f>
        <v>M</v>
      </c>
      <c r="AL3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6" s="53" t="str">
        <f>TeamDec[[#This Row],[FullName]]</f>
        <v>Asa Williams</v>
      </c>
      <c r="AP386" s="51" t="str">
        <f>TeamDec[[#This Row],[Club]]</f>
        <v>Colchester Harriers</v>
      </c>
      <c r="AQ386" s="52" t="str">
        <f>TeamDec[[#This Row],[Gender]]</f>
        <v>M</v>
      </c>
      <c r="AR386" s="51" t="str">
        <f>TeamDec[[#This Row],[AG]]</f>
        <v>U13</v>
      </c>
      <c r="AS386" s="35">
        <f t="shared" si="21"/>
        <v>0</v>
      </c>
      <c r="AT386" s="29">
        <f t="shared" si="22"/>
        <v>0</v>
      </c>
    </row>
    <row r="387" spans="1:46" x14ac:dyDescent="0.35">
      <c r="A387" s="5"/>
      <c r="B387" s="24" t="s">
        <v>583</v>
      </c>
      <c r="C387" s="6" t="s">
        <v>584</v>
      </c>
      <c r="D387" s="1" t="s">
        <v>942</v>
      </c>
      <c r="E387" s="1" t="s">
        <v>2</v>
      </c>
      <c r="F387" s="30" t="s">
        <v>16</v>
      </c>
      <c r="G387" s="7">
        <v>6</v>
      </c>
      <c r="H387" s="29" t="str">
        <f t="shared" si="20"/>
        <v>U11</v>
      </c>
      <c r="K387" s="54" t="str">
        <f>TeamDec[[#This Row],[FullName]]</f>
        <v>Barney Kingston</v>
      </c>
      <c r="L387" s="51" t="str">
        <f>TeamDec[[#This Row],[Club]]</f>
        <v>Colchester Harriers</v>
      </c>
      <c r="M387" s="52" t="str">
        <f>TeamDec[[#This Row],[Gender]]</f>
        <v>M</v>
      </c>
      <c r="N38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7" s="53" t="str">
        <f>TeamDec[[#This Row],[FullName]]</f>
        <v>Barney Kingston</v>
      </c>
      <c r="R387" s="51" t="str">
        <f>TeamDec[[#This Row],[Club]]</f>
        <v>Colchester Harriers</v>
      </c>
      <c r="S387" s="52" t="str">
        <f>TeamDec[[#This Row],[Gender]]</f>
        <v>M</v>
      </c>
      <c r="T38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7" s="53" t="str">
        <f>TeamDec[[#This Row],[FullName]]</f>
        <v>Barney Kingston</v>
      </c>
      <c r="X387" s="51" t="str">
        <f>TeamDec[[#This Row],[Club]]</f>
        <v>Colchester Harriers</v>
      </c>
      <c r="Y387" s="52" t="str">
        <f>TeamDec[[#This Row],[Gender]]</f>
        <v>M</v>
      </c>
      <c r="Z38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7" s="53" t="str">
        <f>TeamDec[[#This Row],[FullName]]</f>
        <v>Barney Kingston</v>
      </c>
      <c r="AD387" s="51" t="str">
        <f>TeamDec[[#This Row],[Club]]</f>
        <v>Colchester Harriers</v>
      </c>
      <c r="AE387" s="52" t="str">
        <f>TeamDec[[#This Row],[Gender]]</f>
        <v>M</v>
      </c>
      <c r="AF3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7" s="53" t="str">
        <f>TeamDec[[#This Row],[FullName]]</f>
        <v>Barney Kingston</v>
      </c>
      <c r="AJ387" s="51" t="str">
        <f>TeamDec[[#This Row],[Club]]</f>
        <v>Colchester Harriers</v>
      </c>
      <c r="AK387" s="52" t="str">
        <f>TeamDec[[#This Row],[Gender]]</f>
        <v>M</v>
      </c>
      <c r="AL3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7" s="53" t="str">
        <f>TeamDec[[#This Row],[FullName]]</f>
        <v>Barney Kingston</v>
      </c>
      <c r="AP387" s="51" t="str">
        <f>TeamDec[[#This Row],[Club]]</f>
        <v>Colchester Harriers</v>
      </c>
      <c r="AQ387" s="52" t="str">
        <f>TeamDec[[#This Row],[Gender]]</f>
        <v>M</v>
      </c>
      <c r="AR387" s="51" t="str">
        <f>TeamDec[[#This Row],[AG]]</f>
        <v>U11</v>
      </c>
      <c r="AS387" s="35">
        <f t="shared" si="21"/>
        <v>0</v>
      </c>
      <c r="AT387" s="29">
        <f t="shared" si="22"/>
        <v>0</v>
      </c>
    </row>
    <row r="388" spans="1:46" x14ac:dyDescent="0.35">
      <c r="A388" s="5"/>
      <c r="B388" s="24" t="s">
        <v>409</v>
      </c>
      <c r="C388" s="6" t="s">
        <v>619</v>
      </c>
      <c r="D388" s="1" t="s">
        <v>943</v>
      </c>
      <c r="E388" s="1" t="s">
        <v>2</v>
      </c>
      <c r="F388" s="30" t="s">
        <v>16</v>
      </c>
      <c r="G388" s="7">
        <v>5</v>
      </c>
      <c r="H388" s="29" t="str">
        <f t="shared" si="20"/>
        <v>U11</v>
      </c>
      <c r="K388" s="54" t="str">
        <f>TeamDec[[#This Row],[FullName]]</f>
        <v>Blake Preston</v>
      </c>
      <c r="L388" s="51" t="str">
        <f>TeamDec[[#This Row],[Club]]</f>
        <v>Colchester Harriers</v>
      </c>
      <c r="M388" s="52" t="str">
        <f>TeamDec[[#This Row],[Gender]]</f>
        <v>M</v>
      </c>
      <c r="N38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8" s="53" t="str">
        <f>TeamDec[[#This Row],[FullName]]</f>
        <v>Blake Preston</v>
      </c>
      <c r="R388" s="51" t="str">
        <f>TeamDec[[#This Row],[Club]]</f>
        <v>Colchester Harriers</v>
      </c>
      <c r="S388" s="52" t="str">
        <f>TeamDec[[#This Row],[Gender]]</f>
        <v>M</v>
      </c>
      <c r="T38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8" s="53" t="str">
        <f>TeamDec[[#This Row],[FullName]]</f>
        <v>Blake Preston</v>
      </c>
      <c r="X388" s="51" t="str">
        <f>TeamDec[[#This Row],[Club]]</f>
        <v>Colchester Harriers</v>
      </c>
      <c r="Y388" s="52" t="str">
        <f>TeamDec[[#This Row],[Gender]]</f>
        <v>M</v>
      </c>
      <c r="Z388" s="35">
        <f>IF(TeamDec[[#This Row],[Gender]]="M",
    IFERROR(VLOOKUP(TeamDec[[#This Row],[FullName]], tblRace3B[[Name]:[Posn]], 2, FALSE), ""),
    IFERROR(VLOOKUP(TeamDec[[#This Row],[FullName]], tblRace3G[[Name]:[Posn]], 2, FALSE), ""))</f>
        <v>49</v>
      </c>
      <c r="AA388" s="29">
        <f>IF(TeamDec[[#This Row],[Gender]]="M",
    IFERROR(VLOOKUP(TeamDec[[#This Row],[FullName]], tblRace3B[[Name]:[Points]], 5, FALSE), ""),
    IFERROR(VLOOKUP(TeamDec[[#This Row],[FullName]], tblRace3G[[Name]:[Points]], 5, FALSE), ""))</f>
        <v>17</v>
      </c>
      <c r="AC388" s="53" t="str">
        <f>TeamDec[[#This Row],[FullName]]</f>
        <v>Blake Preston</v>
      </c>
      <c r="AD388" s="51" t="str">
        <f>TeamDec[[#This Row],[Club]]</f>
        <v>Colchester Harriers</v>
      </c>
      <c r="AE388" s="52" t="str">
        <f>TeamDec[[#This Row],[Gender]]</f>
        <v>M</v>
      </c>
      <c r="AF388" s="35">
        <f>IF(TeamDec[[#This Row],[Gender]]="M",
    IFERROR(VLOOKUP(TeamDec[[#This Row],[FullName]], tblRace4B[[Name]:[Posn]], 2, FALSE), ""),
    IFERROR(VLOOKUP(TeamDec[[#This Row],[FullName]], tblRace4G[[Name]:[Posn]], 2, FALSE), ""))</f>
        <v>46</v>
      </c>
      <c r="AG388" s="29">
        <f>IF(TeamDec[[#This Row],[Gender]]="M",
    IFERROR(VLOOKUP(TeamDec[[#This Row],[FullName]], tblRace4B[[Name]:[Points]], 5, FALSE), ""),
    IFERROR(VLOOKUP(TeamDec[[#This Row],[FullName]], tblRace4G[[Name]:[Points]], 5, FALSE), ""))</f>
        <v>16</v>
      </c>
      <c r="AI388" s="53" t="str">
        <f>TeamDec[[#This Row],[FullName]]</f>
        <v>Blake Preston</v>
      </c>
      <c r="AJ388" s="51" t="str">
        <f>TeamDec[[#This Row],[Club]]</f>
        <v>Colchester Harriers</v>
      </c>
      <c r="AK388" s="52" t="str">
        <f>TeamDec[[#This Row],[Gender]]</f>
        <v>M</v>
      </c>
      <c r="AL3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8" s="53" t="str">
        <f>TeamDec[[#This Row],[FullName]]</f>
        <v>Blake Preston</v>
      </c>
      <c r="AP388" s="51" t="str">
        <f>TeamDec[[#This Row],[Club]]</f>
        <v>Colchester Harriers</v>
      </c>
      <c r="AQ388" s="52" t="str">
        <f>TeamDec[[#This Row],[Gender]]</f>
        <v>M</v>
      </c>
      <c r="AR388" s="51" t="str">
        <f>TeamDec[[#This Row],[AG]]</f>
        <v>U11</v>
      </c>
      <c r="AS388" s="35">
        <f t="shared" si="21"/>
        <v>2</v>
      </c>
      <c r="AT388" s="29">
        <f t="shared" si="22"/>
        <v>33</v>
      </c>
    </row>
    <row r="389" spans="1:46" x14ac:dyDescent="0.35">
      <c r="A389" s="5"/>
      <c r="B389" s="24" t="s">
        <v>623</v>
      </c>
      <c r="C389" s="6" t="s">
        <v>624</v>
      </c>
      <c r="D389" s="1" t="s">
        <v>944</v>
      </c>
      <c r="E389" s="1" t="s">
        <v>2</v>
      </c>
      <c r="F389" s="30" t="s">
        <v>16</v>
      </c>
      <c r="G389" s="7">
        <v>10</v>
      </c>
      <c r="H389" s="29" t="str">
        <f t="shared" si="20"/>
        <v>U15</v>
      </c>
      <c r="K389" s="54" t="str">
        <f>TeamDec[[#This Row],[FullName]]</f>
        <v>Bobby Lock</v>
      </c>
      <c r="L389" s="51" t="str">
        <f>TeamDec[[#This Row],[Club]]</f>
        <v>Colchester Harriers</v>
      </c>
      <c r="M389" s="52" t="str">
        <f>TeamDec[[#This Row],[Gender]]</f>
        <v>M</v>
      </c>
      <c r="N38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9" s="53" t="str">
        <f>TeamDec[[#This Row],[FullName]]</f>
        <v>Bobby Lock</v>
      </c>
      <c r="R389" s="51" t="str">
        <f>TeamDec[[#This Row],[Club]]</f>
        <v>Colchester Harriers</v>
      </c>
      <c r="S389" s="52" t="str">
        <f>TeamDec[[#This Row],[Gender]]</f>
        <v>M</v>
      </c>
      <c r="T38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9" s="53" t="str">
        <f>TeamDec[[#This Row],[FullName]]</f>
        <v>Bobby Lock</v>
      </c>
      <c r="X389" s="51" t="str">
        <f>TeamDec[[#This Row],[Club]]</f>
        <v>Colchester Harriers</v>
      </c>
      <c r="Y389" s="52" t="str">
        <f>TeamDec[[#This Row],[Gender]]</f>
        <v>M</v>
      </c>
      <c r="Z38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9" s="53" t="str">
        <f>TeamDec[[#This Row],[FullName]]</f>
        <v>Bobby Lock</v>
      </c>
      <c r="AD389" s="51" t="str">
        <f>TeamDec[[#This Row],[Club]]</f>
        <v>Colchester Harriers</v>
      </c>
      <c r="AE389" s="52" t="str">
        <f>TeamDec[[#This Row],[Gender]]</f>
        <v>M</v>
      </c>
      <c r="AF3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9" s="53" t="str">
        <f>TeamDec[[#This Row],[FullName]]</f>
        <v>Bobby Lock</v>
      </c>
      <c r="AJ389" s="51" t="str">
        <f>TeamDec[[#This Row],[Club]]</f>
        <v>Colchester Harriers</v>
      </c>
      <c r="AK389" s="52" t="str">
        <f>TeamDec[[#This Row],[Gender]]</f>
        <v>M</v>
      </c>
      <c r="AL3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9" s="53" t="str">
        <f>TeamDec[[#This Row],[FullName]]</f>
        <v>Bobby Lock</v>
      </c>
      <c r="AP389" s="51" t="str">
        <f>TeamDec[[#This Row],[Club]]</f>
        <v>Colchester Harriers</v>
      </c>
      <c r="AQ389" s="52" t="str">
        <f>TeamDec[[#This Row],[Gender]]</f>
        <v>M</v>
      </c>
      <c r="AR389" s="51" t="str">
        <f>TeamDec[[#This Row],[AG]]</f>
        <v>U15</v>
      </c>
      <c r="AS389" s="35">
        <f t="shared" ref="AS389:AS452" si="23">COUNT(N389:N389,T389:T389,Z389:Z389,AF389:AF389,AL389:AL389)</f>
        <v>0</v>
      </c>
      <c r="AT389" s="29">
        <f t="shared" ref="AT389:AT452" si="24">SUM(O389,U389,AA389,AG389,AM389)</f>
        <v>0</v>
      </c>
    </row>
    <row r="390" spans="1:46" x14ac:dyDescent="0.35">
      <c r="A390" s="5"/>
      <c r="B390" s="24" t="s">
        <v>625</v>
      </c>
      <c r="C390" s="6" t="s">
        <v>626</v>
      </c>
      <c r="D390" s="1" t="s">
        <v>945</v>
      </c>
      <c r="E390" s="1" t="s">
        <v>2</v>
      </c>
      <c r="F390" s="30" t="s">
        <v>16</v>
      </c>
      <c r="G390" s="7">
        <v>10</v>
      </c>
      <c r="H390" s="29" t="str">
        <f t="shared" si="20"/>
        <v>U15</v>
      </c>
      <c r="K390" s="54" t="str">
        <f>TeamDec[[#This Row],[FullName]]</f>
        <v>Bronson Hearn-Smith</v>
      </c>
      <c r="L390" s="51" t="str">
        <f>TeamDec[[#This Row],[Club]]</f>
        <v>Colchester Harriers</v>
      </c>
      <c r="M390" s="52" t="str">
        <f>TeamDec[[#This Row],[Gender]]</f>
        <v>M</v>
      </c>
      <c r="N39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0" s="53" t="str">
        <f>TeamDec[[#This Row],[FullName]]</f>
        <v>Bronson Hearn-Smith</v>
      </c>
      <c r="R390" s="51" t="str">
        <f>TeamDec[[#This Row],[Club]]</f>
        <v>Colchester Harriers</v>
      </c>
      <c r="S390" s="52" t="str">
        <f>TeamDec[[#This Row],[Gender]]</f>
        <v>M</v>
      </c>
      <c r="T3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0" s="53" t="str">
        <f>TeamDec[[#This Row],[FullName]]</f>
        <v>Bronson Hearn-Smith</v>
      </c>
      <c r="X390" s="51" t="str">
        <f>TeamDec[[#This Row],[Club]]</f>
        <v>Colchester Harriers</v>
      </c>
      <c r="Y390" s="52" t="str">
        <f>TeamDec[[#This Row],[Gender]]</f>
        <v>M</v>
      </c>
      <c r="Z39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0" s="53" t="str">
        <f>TeamDec[[#This Row],[FullName]]</f>
        <v>Bronson Hearn-Smith</v>
      </c>
      <c r="AD390" s="51" t="str">
        <f>TeamDec[[#This Row],[Club]]</f>
        <v>Colchester Harriers</v>
      </c>
      <c r="AE390" s="52" t="str">
        <f>TeamDec[[#This Row],[Gender]]</f>
        <v>M</v>
      </c>
      <c r="AF3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0" s="53" t="str">
        <f>TeamDec[[#This Row],[FullName]]</f>
        <v>Bronson Hearn-Smith</v>
      </c>
      <c r="AJ390" s="51" t="str">
        <f>TeamDec[[#This Row],[Club]]</f>
        <v>Colchester Harriers</v>
      </c>
      <c r="AK390" s="52" t="str">
        <f>TeamDec[[#This Row],[Gender]]</f>
        <v>M</v>
      </c>
      <c r="AL3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0" s="53" t="str">
        <f>TeamDec[[#This Row],[FullName]]</f>
        <v>Bronson Hearn-Smith</v>
      </c>
      <c r="AP390" s="51" t="str">
        <f>TeamDec[[#This Row],[Club]]</f>
        <v>Colchester Harriers</v>
      </c>
      <c r="AQ390" s="52" t="str">
        <f>TeamDec[[#This Row],[Gender]]</f>
        <v>M</v>
      </c>
      <c r="AR390" s="51" t="str">
        <f>TeamDec[[#This Row],[AG]]</f>
        <v>U15</v>
      </c>
      <c r="AS390" s="35">
        <f t="shared" si="23"/>
        <v>0</v>
      </c>
      <c r="AT390" s="29">
        <f t="shared" si="24"/>
        <v>0</v>
      </c>
    </row>
    <row r="391" spans="1:46" x14ac:dyDescent="0.35">
      <c r="A391" s="5"/>
      <c r="B391" s="24" t="s">
        <v>311</v>
      </c>
      <c r="C391" s="6" t="s">
        <v>532</v>
      </c>
      <c r="D391" s="1" t="s">
        <v>816</v>
      </c>
      <c r="E391" s="1" t="s">
        <v>2</v>
      </c>
      <c r="F391" s="30" t="s">
        <v>16</v>
      </c>
      <c r="G391" s="7">
        <v>12</v>
      </c>
      <c r="H391" s="29" t="str">
        <f t="shared" si="20"/>
        <v>U17</v>
      </c>
      <c r="K391" s="54" t="str">
        <f>TeamDec[[#This Row],[FullName]]</f>
        <v>Caleb Lee</v>
      </c>
      <c r="L391" s="51" t="str">
        <f>TeamDec[[#This Row],[Club]]</f>
        <v>Colchester Harriers</v>
      </c>
      <c r="M391" s="52" t="str">
        <f>TeamDec[[#This Row],[Gender]]</f>
        <v>M</v>
      </c>
      <c r="N39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1" s="53" t="str">
        <f>TeamDec[[#This Row],[FullName]]</f>
        <v>Caleb Lee</v>
      </c>
      <c r="R391" s="51" t="str">
        <f>TeamDec[[#This Row],[Club]]</f>
        <v>Colchester Harriers</v>
      </c>
      <c r="S391" s="52" t="str">
        <f>TeamDec[[#This Row],[Gender]]</f>
        <v>M</v>
      </c>
      <c r="T391" s="35">
        <f>IF(TeamDec[[#This Row],[Gender]]="M",
    IFERROR(VLOOKUP(TeamDec[[#This Row],[FullName]], tblRace2B[[Name]:[Posn]], 2, FALSE), ""),
    IFERROR(VLOOKUP(TeamDec[[#This Row],[FullName]], tblRace2G[[Name]:[Posn]], 2, FALSE), ""))</f>
        <v>5</v>
      </c>
      <c r="U391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391" s="53" t="str">
        <f>TeamDec[[#This Row],[FullName]]</f>
        <v>Caleb Lee</v>
      </c>
      <c r="X391" s="51" t="str">
        <f>TeamDec[[#This Row],[Club]]</f>
        <v>Colchester Harriers</v>
      </c>
      <c r="Y391" s="52" t="str">
        <f>TeamDec[[#This Row],[Gender]]</f>
        <v>M</v>
      </c>
      <c r="Z39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1" s="53" t="str">
        <f>TeamDec[[#This Row],[FullName]]</f>
        <v>Caleb Lee</v>
      </c>
      <c r="AD391" s="51" t="str">
        <f>TeamDec[[#This Row],[Club]]</f>
        <v>Colchester Harriers</v>
      </c>
      <c r="AE391" s="52" t="str">
        <f>TeamDec[[#This Row],[Gender]]</f>
        <v>M</v>
      </c>
      <c r="AF391" s="35">
        <f>IF(TeamDec[[#This Row],[Gender]]="M",
    IFERROR(VLOOKUP(TeamDec[[#This Row],[FullName]], tblRace4B[[Name]:[Posn]], 2, FALSE), ""),
    IFERROR(VLOOKUP(TeamDec[[#This Row],[FullName]], tblRace4G[[Name]:[Posn]], 2, FALSE), ""))</f>
        <v>7</v>
      </c>
      <c r="AG391" s="29">
        <f>IF(TeamDec[[#This Row],[Gender]]="M",
    IFERROR(VLOOKUP(TeamDec[[#This Row],[FullName]], tblRace4B[[Name]:[Points]], 5, FALSE), ""),
    IFERROR(VLOOKUP(TeamDec[[#This Row],[FullName]], tblRace4G[[Name]:[Points]], 5, FALSE), ""))</f>
        <v>2</v>
      </c>
      <c r="AI391" s="53" t="str">
        <f>TeamDec[[#This Row],[FullName]]</f>
        <v>Caleb Lee</v>
      </c>
      <c r="AJ391" s="51" t="str">
        <f>TeamDec[[#This Row],[Club]]</f>
        <v>Colchester Harriers</v>
      </c>
      <c r="AK391" s="52" t="str">
        <f>TeamDec[[#This Row],[Gender]]</f>
        <v>M</v>
      </c>
      <c r="AL3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1" s="53" t="str">
        <f>TeamDec[[#This Row],[FullName]]</f>
        <v>Caleb Lee</v>
      </c>
      <c r="AP391" s="51" t="str">
        <f>TeamDec[[#This Row],[Club]]</f>
        <v>Colchester Harriers</v>
      </c>
      <c r="AQ391" s="52" t="str">
        <f>TeamDec[[#This Row],[Gender]]</f>
        <v>M</v>
      </c>
      <c r="AR391" s="51" t="str">
        <f>TeamDec[[#This Row],[AG]]</f>
        <v>U17</v>
      </c>
      <c r="AS391" s="35">
        <f t="shared" si="23"/>
        <v>2</v>
      </c>
      <c r="AT391" s="29">
        <f t="shared" si="24"/>
        <v>4</v>
      </c>
    </row>
    <row r="392" spans="1:46" x14ac:dyDescent="0.35">
      <c r="A392" s="5"/>
      <c r="B392" s="24" t="s">
        <v>617</v>
      </c>
      <c r="C392" s="6" t="s">
        <v>618</v>
      </c>
      <c r="D392" s="1" t="s">
        <v>946</v>
      </c>
      <c r="E392" s="1" t="s">
        <v>2</v>
      </c>
      <c r="F392" s="30" t="s">
        <v>16</v>
      </c>
      <c r="G392" s="7">
        <v>9</v>
      </c>
      <c r="H392" s="29" t="str">
        <f t="shared" si="20"/>
        <v>U15</v>
      </c>
      <c r="K392" s="54" t="str">
        <f>TeamDec[[#This Row],[FullName]]</f>
        <v>Carlos Shadwell</v>
      </c>
      <c r="L392" s="51" t="str">
        <f>TeamDec[[#This Row],[Club]]</f>
        <v>Colchester Harriers</v>
      </c>
      <c r="M392" s="52" t="str">
        <f>TeamDec[[#This Row],[Gender]]</f>
        <v>M</v>
      </c>
      <c r="N39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2" s="53" t="str">
        <f>TeamDec[[#This Row],[FullName]]</f>
        <v>Carlos Shadwell</v>
      </c>
      <c r="R392" s="51" t="str">
        <f>TeamDec[[#This Row],[Club]]</f>
        <v>Colchester Harriers</v>
      </c>
      <c r="S392" s="52" t="str">
        <f>TeamDec[[#This Row],[Gender]]</f>
        <v>M</v>
      </c>
      <c r="T3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2" s="53" t="str">
        <f>TeamDec[[#This Row],[FullName]]</f>
        <v>Carlos Shadwell</v>
      </c>
      <c r="X392" s="51" t="str">
        <f>TeamDec[[#This Row],[Club]]</f>
        <v>Colchester Harriers</v>
      </c>
      <c r="Y392" s="52" t="str">
        <f>TeamDec[[#This Row],[Gender]]</f>
        <v>M</v>
      </c>
      <c r="Z3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2" s="53" t="str">
        <f>TeamDec[[#This Row],[FullName]]</f>
        <v>Carlos Shadwell</v>
      </c>
      <c r="AD392" s="51" t="str">
        <f>TeamDec[[#This Row],[Club]]</f>
        <v>Colchester Harriers</v>
      </c>
      <c r="AE392" s="52" t="str">
        <f>TeamDec[[#This Row],[Gender]]</f>
        <v>M</v>
      </c>
      <c r="AF3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2" s="53" t="str">
        <f>TeamDec[[#This Row],[FullName]]</f>
        <v>Carlos Shadwell</v>
      </c>
      <c r="AJ392" s="51" t="str">
        <f>TeamDec[[#This Row],[Club]]</f>
        <v>Colchester Harriers</v>
      </c>
      <c r="AK392" s="52" t="str">
        <f>TeamDec[[#This Row],[Gender]]</f>
        <v>M</v>
      </c>
      <c r="AL3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2" s="53" t="str">
        <f>TeamDec[[#This Row],[FullName]]</f>
        <v>Carlos Shadwell</v>
      </c>
      <c r="AP392" s="51" t="str">
        <f>TeamDec[[#This Row],[Club]]</f>
        <v>Colchester Harriers</v>
      </c>
      <c r="AQ392" s="52" t="str">
        <f>TeamDec[[#This Row],[Gender]]</f>
        <v>M</v>
      </c>
      <c r="AR392" s="51" t="str">
        <f>TeamDec[[#This Row],[AG]]</f>
        <v>U15</v>
      </c>
      <c r="AS392" s="35">
        <f t="shared" si="23"/>
        <v>0</v>
      </c>
      <c r="AT392" s="29">
        <f t="shared" si="24"/>
        <v>0</v>
      </c>
    </row>
    <row r="393" spans="1:46" x14ac:dyDescent="0.35">
      <c r="A393" s="5"/>
      <c r="B393" s="24" t="s">
        <v>276</v>
      </c>
      <c r="C393" s="6" t="s">
        <v>627</v>
      </c>
      <c r="D393" s="1" t="s">
        <v>947</v>
      </c>
      <c r="E393" s="1" t="s">
        <v>2</v>
      </c>
      <c r="F393" s="30" t="s">
        <v>16</v>
      </c>
      <c r="G393" s="7">
        <v>10</v>
      </c>
      <c r="H393" s="29" t="str">
        <f t="shared" ref="H393:H456" si="25">IF(AND(G393&lt;=6,G393&gt;=3),"U11",IF(AND(G393&lt;=8,G393&gt;6),"U13",IF(AND(G393&lt;=10,G393&gt;8),"U15",IF(AND(G393&lt;=12,G393&gt;10),"U17","NULL"))))</f>
        <v>U15</v>
      </c>
      <c r="K393" s="54" t="str">
        <f>TeamDec[[#This Row],[FullName]]</f>
        <v>Connor Catney</v>
      </c>
      <c r="L393" s="51" t="str">
        <f>TeamDec[[#This Row],[Club]]</f>
        <v>Colchester Harriers</v>
      </c>
      <c r="M393" s="52" t="str">
        <f>TeamDec[[#This Row],[Gender]]</f>
        <v>M</v>
      </c>
      <c r="N39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3" s="53" t="str">
        <f>TeamDec[[#This Row],[FullName]]</f>
        <v>Connor Catney</v>
      </c>
      <c r="R393" s="51" t="str">
        <f>TeamDec[[#This Row],[Club]]</f>
        <v>Colchester Harriers</v>
      </c>
      <c r="S393" s="52" t="str">
        <f>TeamDec[[#This Row],[Gender]]</f>
        <v>M</v>
      </c>
      <c r="T39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3" s="53" t="str">
        <f>TeamDec[[#This Row],[FullName]]</f>
        <v>Connor Catney</v>
      </c>
      <c r="X393" s="51" t="str">
        <f>TeamDec[[#This Row],[Club]]</f>
        <v>Colchester Harriers</v>
      </c>
      <c r="Y393" s="52" t="str">
        <f>TeamDec[[#This Row],[Gender]]</f>
        <v>M</v>
      </c>
      <c r="Z3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3" s="53" t="str">
        <f>TeamDec[[#This Row],[FullName]]</f>
        <v>Connor Catney</v>
      </c>
      <c r="AD393" s="51" t="str">
        <f>TeamDec[[#This Row],[Club]]</f>
        <v>Colchester Harriers</v>
      </c>
      <c r="AE393" s="52" t="str">
        <f>TeamDec[[#This Row],[Gender]]</f>
        <v>M</v>
      </c>
      <c r="AF3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3" s="53" t="str">
        <f>TeamDec[[#This Row],[FullName]]</f>
        <v>Connor Catney</v>
      </c>
      <c r="AJ393" s="51" t="str">
        <f>TeamDec[[#This Row],[Club]]</f>
        <v>Colchester Harriers</v>
      </c>
      <c r="AK393" s="52" t="str">
        <f>TeamDec[[#This Row],[Gender]]</f>
        <v>M</v>
      </c>
      <c r="AL3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3" s="53" t="str">
        <f>TeamDec[[#This Row],[FullName]]</f>
        <v>Connor Catney</v>
      </c>
      <c r="AP393" s="51" t="str">
        <f>TeamDec[[#This Row],[Club]]</f>
        <v>Colchester Harriers</v>
      </c>
      <c r="AQ393" s="52" t="str">
        <f>TeamDec[[#This Row],[Gender]]</f>
        <v>M</v>
      </c>
      <c r="AR393" s="51" t="str">
        <f>TeamDec[[#This Row],[AG]]</f>
        <v>U15</v>
      </c>
      <c r="AS393" s="35">
        <f t="shared" si="23"/>
        <v>0</v>
      </c>
      <c r="AT393" s="29">
        <f t="shared" si="24"/>
        <v>0</v>
      </c>
    </row>
    <row r="394" spans="1:46" x14ac:dyDescent="0.35">
      <c r="A394" s="5"/>
      <c r="B394" s="24" t="s">
        <v>862</v>
      </c>
      <c r="C394" s="6" t="s">
        <v>594</v>
      </c>
      <c r="D394" s="1" t="s">
        <v>948</v>
      </c>
      <c r="E394" s="1" t="s">
        <v>2</v>
      </c>
      <c r="F394" s="30" t="s">
        <v>16</v>
      </c>
      <c r="G394" s="7">
        <v>3</v>
      </c>
      <c r="H394" s="29" t="str">
        <f t="shared" si="25"/>
        <v>U11</v>
      </c>
      <c r="K394" s="54" t="str">
        <f>TeamDec[[#This Row],[FullName]]</f>
        <v>Dash Williams</v>
      </c>
      <c r="L394" s="51" t="str">
        <f>TeamDec[[#This Row],[Club]]</f>
        <v>Colchester Harriers</v>
      </c>
      <c r="M394" s="52" t="str">
        <f>TeamDec[[#This Row],[Gender]]</f>
        <v>M</v>
      </c>
      <c r="N39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4" s="53" t="str">
        <f>TeamDec[[#This Row],[FullName]]</f>
        <v>Dash Williams</v>
      </c>
      <c r="R394" s="51" t="str">
        <f>TeamDec[[#This Row],[Club]]</f>
        <v>Colchester Harriers</v>
      </c>
      <c r="S394" s="52" t="str">
        <f>TeamDec[[#This Row],[Gender]]</f>
        <v>M</v>
      </c>
      <c r="T39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4" s="53" t="str">
        <f>TeamDec[[#This Row],[FullName]]</f>
        <v>Dash Williams</v>
      </c>
      <c r="X394" s="51" t="str">
        <f>TeamDec[[#This Row],[Club]]</f>
        <v>Colchester Harriers</v>
      </c>
      <c r="Y394" s="52" t="str">
        <f>TeamDec[[#This Row],[Gender]]</f>
        <v>M</v>
      </c>
      <c r="Z394" s="35">
        <f>IF(TeamDec[[#This Row],[Gender]]="M",
    IFERROR(VLOOKUP(TeamDec[[#This Row],[FullName]], tblRace3B[[Name]:[Posn]], 2, FALSE), ""),
    IFERROR(VLOOKUP(TeamDec[[#This Row],[FullName]], tblRace3G[[Name]:[Posn]], 2, FALSE), ""))</f>
        <v>60</v>
      </c>
      <c r="AA394" s="29">
        <f>IF(TeamDec[[#This Row],[Gender]]="M",
    IFERROR(VLOOKUP(TeamDec[[#This Row],[FullName]], tblRace3B[[Name]:[Points]], 5, FALSE), ""),
    IFERROR(VLOOKUP(TeamDec[[#This Row],[FullName]], tblRace3G[[Name]:[Points]], 5, FALSE), ""))</f>
        <v>25</v>
      </c>
      <c r="AC394" s="53" t="str">
        <f>TeamDec[[#This Row],[FullName]]</f>
        <v>Dash Williams</v>
      </c>
      <c r="AD394" s="51" t="str">
        <f>TeamDec[[#This Row],[Club]]</f>
        <v>Colchester Harriers</v>
      </c>
      <c r="AE394" s="52" t="str">
        <f>TeamDec[[#This Row],[Gender]]</f>
        <v>M</v>
      </c>
      <c r="AF394" s="35">
        <f>IF(TeamDec[[#This Row],[Gender]]="M",
    IFERROR(VLOOKUP(TeamDec[[#This Row],[FullName]], tblRace4B[[Name]:[Posn]], 2, FALSE), ""),
    IFERROR(VLOOKUP(TeamDec[[#This Row],[FullName]], tblRace4G[[Name]:[Posn]], 2, FALSE), ""))</f>
        <v>51</v>
      </c>
      <c r="AG394" s="29">
        <f>IF(TeamDec[[#This Row],[Gender]]="M",
    IFERROR(VLOOKUP(TeamDec[[#This Row],[FullName]], tblRace4B[[Name]:[Points]], 5, FALSE), ""),
    IFERROR(VLOOKUP(TeamDec[[#This Row],[FullName]], tblRace4G[[Name]:[Points]], 5, FALSE), ""))</f>
        <v>19</v>
      </c>
      <c r="AI394" s="53" t="str">
        <f>TeamDec[[#This Row],[FullName]]</f>
        <v>Dash Williams</v>
      </c>
      <c r="AJ394" s="51" t="str">
        <f>TeamDec[[#This Row],[Club]]</f>
        <v>Colchester Harriers</v>
      </c>
      <c r="AK394" s="52" t="str">
        <f>TeamDec[[#This Row],[Gender]]</f>
        <v>M</v>
      </c>
      <c r="AL3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4" s="53" t="str">
        <f>TeamDec[[#This Row],[FullName]]</f>
        <v>Dash Williams</v>
      </c>
      <c r="AP394" s="51" t="str">
        <f>TeamDec[[#This Row],[Club]]</f>
        <v>Colchester Harriers</v>
      </c>
      <c r="AQ394" s="52" t="str">
        <f>TeamDec[[#This Row],[Gender]]</f>
        <v>M</v>
      </c>
      <c r="AR394" s="51" t="str">
        <f>TeamDec[[#This Row],[AG]]</f>
        <v>U11</v>
      </c>
      <c r="AS394" s="35">
        <f t="shared" si="23"/>
        <v>2</v>
      </c>
      <c r="AT394" s="29">
        <f t="shared" si="24"/>
        <v>44</v>
      </c>
    </row>
    <row r="395" spans="1:46" x14ac:dyDescent="0.35">
      <c r="A395" s="5"/>
      <c r="B395" s="24" t="s">
        <v>227</v>
      </c>
      <c r="C395" s="6" t="s">
        <v>822</v>
      </c>
      <c r="D395" s="1" t="s">
        <v>824</v>
      </c>
      <c r="E395" s="1" t="s">
        <v>2</v>
      </c>
      <c r="F395" s="30" t="s">
        <v>16</v>
      </c>
      <c r="G395" s="7">
        <v>6</v>
      </c>
      <c r="H395" s="29" t="str">
        <f t="shared" si="25"/>
        <v>U11</v>
      </c>
      <c r="K395" s="54" t="str">
        <f>TeamDec[[#This Row],[FullName]]</f>
        <v>Dexter Stechman</v>
      </c>
      <c r="L395" s="51" t="str">
        <f>TeamDec[[#This Row],[Club]]</f>
        <v>Colchester Harriers</v>
      </c>
      <c r="M395" s="52" t="str">
        <f>TeamDec[[#This Row],[Gender]]</f>
        <v>M</v>
      </c>
      <c r="N39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5" s="53" t="str">
        <f>TeamDec[[#This Row],[FullName]]</f>
        <v>Dexter Stechman</v>
      </c>
      <c r="R395" s="51" t="str">
        <f>TeamDec[[#This Row],[Club]]</f>
        <v>Colchester Harriers</v>
      </c>
      <c r="S395" s="52" t="str">
        <f>TeamDec[[#This Row],[Gender]]</f>
        <v>M</v>
      </c>
      <c r="T395" s="35">
        <f>IF(TeamDec[[#This Row],[Gender]]="M",
    IFERROR(VLOOKUP(TeamDec[[#This Row],[FullName]], tblRace2B[[Name]:[Posn]], 2, FALSE), ""),
    IFERROR(VLOOKUP(TeamDec[[#This Row],[FullName]], tblRace2G[[Name]:[Posn]], 2, FALSE), ""))</f>
        <v>31</v>
      </c>
      <c r="U395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395" s="53" t="str">
        <f>TeamDec[[#This Row],[FullName]]</f>
        <v>Dexter Stechman</v>
      </c>
      <c r="X395" s="51" t="str">
        <f>TeamDec[[#This Row],[Club]]</f>
        <v>Colchester Harriers</v>
      </c>
      <c r="Y395" s="52" t="str">
        <f>TeamDec[[#This Row],[Gender]]</f>
        <v>M</v>
      </c>
      <c r="Z395" s="35">
        <f>IF(TeamDec[[#This Row],[Gender]]="M",
    IFERROR(VLOOKUP(TeamDec[[#This Row],[FullName]], tblRace3B[[Name]:[Posn]], 2, FALSE), ""),
    IFERROR(VLOOKUP(TeamDec[[#This Row],[FullName]], tblRace3G[[Name]:[Posn]], 2, FALSE), ""))</f>
        <v>34</v>
      </c>
      <c r="AA395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395" s="53" t="str">
        <f>TeamDec[[#This Row],[FullName]]</f>
        <v>Dexter Stechman</v>
      </c>
      <c r="AD395" s="51" t="str">
        <f>TeamDec[[#This Row],[Club]]</f>
        <v>Colchester Harriers</v>
      </c>
      <c r="AE395" s="52" t="str">
        <f>TeamDec[[#This Row],[Gender]]</f>
        <v>M</v>
      </c>
      <c r="AF395" s="35">
        <f>IF(TeamDec[[#This Row],[Gender]]="M",
    IFERROR(VLOOKUP(TeamDec[[#This Row],[FullName]], tblRace4B[[Name]:[Posn]], 2, FALSE), ""),
    IFERROR(VLOOKUP(TeamDec[[#This Row],[FullName]], tblRace4G[[Name]:[Posn]], 2, FALSE), ""))</f>
        <v>33</v>
      </c>
      <c r="AG395" s="29">
        <f>IF(TeamDec[[#This Row],[Gender]]="M",
    IFERROR(VLOOKUP(TeamDec[[#This Row],[FullName]], tblRace4B[[Name]:[Points]], 5, FALSE), ""),
    IFERROR(VLOOKUP(TeamDec[[#This Row],[FullName]], tblRace4G[[Name]:[Points]], 5, FALSE), ""))</f>
        <v>7</v>
      </c>
      <c r="AI395" s="53" t="str">
        <f>TeamDec[[#This Row],[FullName]]</f>
        <v>Dexter Stechman</v>
      </c>
      <c r="AJ395" s="51" t="str">
        <f>TeamDec[[#This Row],[Club]]</f>
        <v>Colchester Harriers</v>
      </c>
      <c r="AK395" s="52" t="str">
        <f>TeamDec[[#This Row],[Gender]]</f>
        <v>M</v>
      </c>
      <c r="AL3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5" s="53" t="str">
        <f>TeamDec[[#This Row],[FullName]]</f>
        <v>Dexter Stechman</v>
      </c>
      <c r="AP395" s="51" t="str">
        <f>TeamDec[[#This Row],[Club]]</f>
        <v>Colchester Harriers</v>
      </c>
      <c r="AQ395" s="52" t="str">
        <f>TeamDec[[#This Row],[Gender]]</f>
        <v>M</v>
      </c>
      <c r="AR395" s="51" t="str">
        <f>TeamDec[[#This Row],[AG]]</f>
        <v>U11</v>
      </c>
      <c r="AS395" s="35">
        <f t="shared" si="23"/>
        <v>3</v>
      </c>
      <c r="AT395" s="29">
        <f t="shared" si="24"/>
        <v>19</v>
      </c>
    </row>
    <row r="396" spans="1:46" x14ac:dyDescent="0.35">
      <c r="A396" s="5"/>
      <c r="B396" s="24" t="s">
        <v>595</v>
      </c>
      <c r="C396" s="6" t="s">
        <v>307</v>
      </c>
      <c r="D396" s="1" t="s">
        <v>949</v>
      </c>
      <c r="E396" s="1" t="s">
        <v>2</v>
      </c>
      <c r="F396" s="30" t="s">
        <v>16</v>
      </c>
      <c r="G396" s="7">
        <v>7</v>
      </c>
      <c r="H396" s="29" t="str">
        <f t="shared" si="25"/>
        <v>U13</v>
      </c>
      <c r="K396" s="54" t="str">
        <f>TeamDec[[#This Row],[FullName]]</f>
        <v>Edgar Hopkins</v>
      </c>
      <c r="L396" s="51" t="str">
        <f>TeamDec[[#This Row],[Club]]</f>
        <v>Colchester Harriers</v>
      </c>
      <c r="M396" s="52" t="str">
        <f>TeamDec[[#This Row],[Gender]]</f>
        <v>M</v>
      </c>
      <c r="N39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6" s="53" t="str">
        <f>TeamDec[[#This Row],[FullName]]</f>
        <v>Edgar Hopkins</v>
      </c>
      <c r="R396" s="51" t="str">
        <f>TeamDec[[#This Row],[Club]]</f>
        <v>Colchester Harriers</v>
      </c>
      <c r="S396" s="52" t="str">
        <f>TeamDec[[#This Row],[Gender]]</f>
        <v>M</v>
      </c>
      <c r="T3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6" s="53" t="str">
        <f>TeamDec[[#This Row],[FullName]]</f>
        <v>Edgar Hopkins</v>
      </c>
      <c r="X396" s="51" t="str">
        <f>TeamDec[[#This Row],[Club]]</f>
        <v>Colchester Harriers</v>
      </c>
      <c r="Y396" s="52" t="str">
        <f>TeamDec[[#This Row],[Gender]]</f>
        <v>M</v>
      </c>
      <c r="Z39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6" s="53" t="str">
        <f>TeamDec[[#This Row],[FullName]]</f>
        <v>Edgar Hopkins</v>
      </c>
      <c r="AD396" s="51" t="str">
        <f>TeamDec[[#This Row],[Club]]</f>
        <v>Colchester Harriers</v>
      </c>
      <c r="AE396" s="52" t="str">
        <f>TeamDec[[#This Row],[Gender]]</f>
        <v>M</v>
      </c>
      <c r="AF3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6" s="53" t="str">
        <f>TeamDec[[#This Row],[FullName]]</f>
        <v>Edgar Hopkins</v>
      </c>
      <c r="AJ396" s="51" t="str">
        <f>TeamDec[[#This Row],[Club]]</f>
        <v>Colchester Harriers</v>
      </c>
      <c r="AK396" s="52" t="str">
        <f>TeamDec[[#This Row],[Gender]]</f>
        <v>M</v>
      </c>
      <c r="AL3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6" s="53" t="str">
        <f>TeamDec[[#This Row],[FullName]]</f>
        <v>Edgar Hopkins</v>
      </c>
      <c r="AP396" s="51" t="str">
        <f>TeamDec[[#This Row],[Club]]</f>
        <v>Colchester Harriers</v>
      </c>
      <c r="AQ396" s="52" t="str">
        <f>TeamDec[[#This Row],[Gender]]</f>
        <v>M</v>
      </c>
      <c r="AR396" s="51" t="str">
        <f>TeamDec[[#This Row],[AG]]</f>
        <v>U13</v>
      </c>
      <c r="AS396" s="35">
        <f t="shared" si="23"/>
        <v>0</v>
      </c>
      <c r="AT396" s="29">
        <f t="shared" si="24"/>
        <v>0</v>
      </c>
    </row>
    <row r="397" spans="1:46" x14ac:dyDescent="0.35">
      <c r="A397" s="5"/>
      <c r="B397" s="24" t="s">
        <v>572</v>
      </c>
      <c r="C397" s="6" t="s">
        <v>573</v>
      </c>
      <c r="D397" s="1" t="s">
        <v>950</v>
      </c>
      <c r="E397" s="1" t="s">
        <v>2</v>
      </c>
      <c r="F397" s="30" t="s">
        <v>16</v>
      </c>
      <c r="G397" s="7">
        <v>5</v>
      </c>
      <c r="H397" s="29" t="str">
        <f t="shared" si="25"/>
        <v>U11</v>
      </c>
      <c r="K397" s="54" t="str">
        <f>TeamDec[[#This Row],[FullName]]</f>
        <v>Edward Levack</v>
      </c>
      <c r="L397" s="51" t="str">
        <f>TeamDec[[#This Row],[Club]]</f>
        <v>Colchester Harriers</v>
      </c>
      <c r="M397" s="52" t="str">
        <f>TeamDec[[#This Row],[Gender]]</f>
        <v>M</v>
      </c>
      <c r="N39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7" s="53" t="str">
        <f>TeamDec[[#This Row],[FullName]]</f>
        <v>Edward Levack</v>
      </c>
      <c r="R397" s="51" t="str">
        <f>TeamDec[[#This Row],[Club]]</f>
        <v>Colchester Harriers</v>
      </c>
      <c r="S397" s="52" t="str">
        <f>TeamDec[[#This Row],[Gender]]</f>
        <v>M</v>
      </c>
      <c r="T39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7" s="53" t="str">
        <f>TeamDec[[#This Row],[FullName]]</f>
        <v>Edward Levack</v>
      </c>
      <c r="X397" s="51" t="str">
        <f>TeamDec[[#This Row],[Club]]</f>
        <v>Colchester Harriers</v>
      </c>
      <c r="Y397" s="52" t="str">
        <f>TeamDec[[#This Row],[Gender]]</f>
        <v>M</v>
      </c>
      <c r="Z397" s="35">
        <f>IF(TeamDec[[#This Row],[Gender]]="M",
    IFERROR(VLOOKUP(TeamDec[[#This Row],[FullName]], tblRace3B[[Name]:[Posn]], 2, FALSE), ""),
    IFERROR(VLOOKUP(TeamDec[[#This Row],[FullName]], tblRace3G[[Name]:[Posn]], 2, FALSE), ""))</f>
        <v>39</v>
      </c>
      <c r="AA397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397" s="53" t="str">
        <f>TeamDec[[#This Row],[FullName]]</f>
        <v>Edward Levack</v>
      </c>
      <c r="AD397" s="51" t="str">
        <f>TeamDec[[#This Row],[Club]]</f>
        <v>Colchester Harriers</v>
      </c>
      <c r="AE397" s="52" t="str">
        <f>TeamDec[[#This Row],[Gender]]</f>
        <v>M</v>
      </c>
      <c r="AF397" s="35">
        <f>IF(TeamDec[[#This Row],[Gender]]="M",
    IFERROR(VLOOKUP(TeamDec[[#This Row],[FullName]], tblRace4B[[Name]:[Posn]], 2, FALSE), ""),
    IFERROR(VLOOKUP(TeamDec[[#This Row],[FullName]], tblRace4G[[Name]:[Posn]], 2, FALSE), ""))</f>
        <v>41</v>
      </c>
      <c r="AG397" s="29">
        <f>IF(TeamDec[[#This Row],[Gender]]="M",
    IFERROR(VLOOKUP(TeamDec[[#This Row],[FullName]], tblRace4B[[Name]:[Points]], 5, FALSE), ""),
    IFERROR(VLOOKUP(TeamDec[[#This Row],[FullName]], tblRace4G[[Name]:[Points]], 5, FALSE), ""))</f>
        <v>12</v>
      </c>
      <c r="AI397" s="53" t="str">
        <f>TeamDec[[#This Row],[FullName]]</f>
        <v>Edward Levack</v>
      </c>
      <c r="AJ397" s="51" t="str">
        <f>TeamDec[[#This Row],[Club]]</f>
        <v>Colchester Harriers</v>
      </c>
      <c r="AK397" s="52" t="str">
        <f>TeamDec[[#This Row],[Gender]]</f>
        <v>M</v>
      </c>
      <c r="AL3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7" s="53" t="str">
        <f>TeamDec[[#This Row],[FullName]]</f>
        <v>Edward Levack</v>
      </c>
      <c r="AP397" s="51" t="str">
        <f>TeamDec[[#This Row],[Club]]</f>
        <v>Colchester Harriers</v>
      </c>
      <c r="AQ397" s="52" t="str">
        <f>TeamDec[[#This Row],[Gender]]</f>
        <v>M</v>
      </c>
      <c r="AR397" s="51" t="str">
        <f>TeamDec[[#This Row],[AG]]</f>
        <v>U11</v>
      </c>
      <c r="AS397" s="35">
        <f t="shared" si="23"/>
        <v>2</v>
      </c>
      <c r="AT397" s="29">
        <f t="shared" si="24"/>
        <v>23</v>
      </c>
    </row>
    <row r="398" spans="1:46" x14ac:dyDescent="0.35">
      <c r="A398" s="5"/>
      <c r="B398" s="24" t="s">
        <v>572</v>
      </c>
      <c r="C398" s="6" t="s">
        <v>498</v>
      </c>
      <c r="D398" s="1" t="s">
        <v>951</v>
      </c>
      <c r="E398" s="1" t="s">
        <v>2</v>
      </c>
      <c r="F398" s="30" t="s">
        <v>16</v>
      </c>
      <c r="G398" s="7">
        <v>6</v>
      </c>
      <c r="H398" s="29" t="str">
        <f t="shared" si="25"/>
        <v>U11</v>
      </c>
      <c r="K398" s="54" t="str">
        <f>TeamDec[[#This Row],[FullName]]</f>
        <v>Edward Garnham</v>
      </c>
      <c r="L398" s="51" t="str">
        <f>TeamDec[[#This Row],[Club]]</f>
        <v>Colchester Harriers</v>
      </c>
      <c r="M398" s="52" t="str">
        <f>TeamDec[[#This Row],[Gender]]</f>
        <v>M</v>
      </c>
      <c r="N39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8" s="53" t="str">
        <f>TeamDec[[#This Row],[FullName]]</f>
        <v>Edward Garnham</v>
      </c>
      <c r="R398" s="51" t="str">
        <f>TeamDec[[#This Row],[Club]]</f>
        <v>Colchester Harriers</v>
      </c>
      <c r="S398" s="52" t="str">
        <f>TeamDec[[#This Row],[Gender]]</f>
        <v>M</v>
      </c>
      <c r="T3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8" s="53" t="str">
        <f>TeamDec[[#This Row],[FullName]]</f>
        <v>Edward Garnham</v>
      </c>
      <c r="X398" s="51" t="str">
        <f>TeamDec[[#This Row],[Club]]</f>
        <v>Colchester Harriers</v>
      </c>
      <c r="Y398" s="52" t="str">
        <f>TeamDec[[#This Row],[Gender]]</f>
        <v>M</v>
      </c>
      <c r="Z398" s="35">
        <f>IF(TeamDec[[#This Row],[Gender]]="M",
    IFERROR(VLOOKUP(TeamDec[[#This Row],[FullName]], tblRace3B[[Name]:[Posn]], 2, FALSE), ""),
    IFERROR(VLOOKUP(TeamDec[[#This Row],[FullName]], tblRace3G[[Name]:[Posn]], 2, FALSE), ""))</f>
        <v>31</v>
      </c>
      <c r="AA398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398" s="53" t="str">
        <f>TeamDec[[#This Row],[FullName]]</f>
        <v>Edward Garnham</v>
      </c>
      <c r="AD398" s="51" t="str">
        <f>TeamDec[[#This Row],[Club]]</f>
        <v>Colchester Harriers</v>
      </c>
      <c r="AE398" s="52" t="str">
        <f>TeamDec[[#This Row],[Gender]]</f>
        <v>M</v>
      </c>
      <c r="AF398" s="35">
        <f>IF(TeamDec[[#This Row],[Gender]]="M",
    IFERROR(VLOOKUP(TeamDec[[#This Row],[FullName]], tblRace4B[[Name]:[Posn]], 2, FALSE), ""),
    IFERROR(VLOOKUP(TeamDec[[#This Row],[FullName]], tblRace4G[[Name]:[Posn]], 2, FALSE), ""))</f>
        <v>37</v>
      </c>
      <c r="AG398" s="29">
        <f>IF(TeamDec[[#This Row],[Gender]]="M",
    IFERROR(VLOOKUP(TeamDec[[#This Row],[FullName]], tblRace4B[[Name]:[Points]], 5, FALSE), ""),
    IFERROR(VLOOKUP(TeamDec[[#This Row],[FullName]], tblRace4G[[Name]:[Points]], 5, FALSE), ""))</f>
        <v>10</v>
      </c>
      <c r="AI398" s="53" t="str">
        <f>TeamDec[[#This Row],[FullName]]</f>
        <v>Edward Garnham</v>
      </c>
      <c r="AJ398" s="51" t="str">
        <f>TeamDec[[#This Row],[Club]]</f>
        <v>Colchester Harriers</v>
      </c>
      <c r="AK398" s="52" t="str">
        <f>TeamDec[[#This Row],[Gender]]</f>
        <v>M</v>
      </c>
      <c r="AL3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8" s="53" t="str">
        <f>TeamDec[[#This Row],[FullName]]</f>
        <v>Edward Garnham</v>
      </c>
      <c r="AP398" s="51" t="str">
        <f>TeamDec[[#This Row],[Club]]</f>
        <v>Colchester Harriers</v>
      </c>
      <c r="AQ398" s="52" t="str">
        <f>TeamDec[[#This Row],[Gender]]</f>
        <v>M</v>
      </c>
      <c r="AR398" s="51" t="str">
        <f>TeamDec[[#This Row],[AG]]</f>
        <v>U11</v>
      </c>
      <c r="AS398" s="35">
        <f t="shared" si="23"/>
        <v>2</v>
      </c>
      <c r="AT398" s="29">
        <f t="shared" si="24"/>
        <v>16</v>
      </c>
    </row>
    <row r="399" spans="1:46" x14ac:dyDescent="0.35">
      <c r="A399" s="5"/>
      <c r="B399" s="24" t="s">
        <v>572</v>
      </c>
      <c r="C399" s="6" t="s">
        <v>608</v>
      </c>
      <c r="D399" s="1" t="s">
        <v>952</v>
      </c>
      <c r="E399" s="1" t="s">
        <v>2</v>
      </c>
      <c r="F399" s="30" t="s">
        <v>16</v>
      </c>
      <c r="G399" s="7">
        <v>8</v>
      </c>
      <c r="H399" s="29" t="str">
        <f t="shared" si="25"/>
        <v>U13</v>
      </c>
      <c r="K399" s="54" t="str">
        <f>TeamDec[[#This Row],[FullName]]</f>
        <v>Edward Lyne</v>
      </c>
      <c r="L399" s="51" t="str">
        <f>TeamDec[[#This Row],[Club]]</f>
        <v>Colchester Harriers</v>
      </c>
      <c r="M399" s="52" t="str">
        <f>TeamDec[[#This Row],[Gender]]</f>
        <v>M</v>
      </c>
      <c r="N39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9" s="53" t="str">
        <f>TeamDec[[#This Row],[FullName]]</f>
        <v>Edward Lyne</v>
      </c>
      <c r="R399" s="51" t="str">
        <f>TeamDec[[#This Row],[Club]]</f>
        <v>Colchester Harriers</v>
      </c>
      <c r="S399" s="52" t="str">
        <f>TeamDec[[#This Row],[Gender]]</f>
        <v>M</v>
      </c>
      <c r="T39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9" s="53" t="str">
        <f>TeamDec[[#This Row],[FullName]]</f>
        <v>Edward Lyne</v>
      </c>
      <c r="X399" s="51" t="str">
        <f>TeamDec[[#This Row],[Club]]</f>
        <v>Colchester Harriers</v>
      </c>
      <c r="Y399" s="52" t="str">
        <f>TeamDec[[#This Row],[Gender]]</f>
        <v>M</v>
      </c>
      <c r="Z39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9" s="53" t="str">
        <f>TeamDec[[#This Row],[FullName]]</f>
        <v>Edward Lyne</v>
      </c>
      <c r="AD399" s="51" t="str">
        <f>TeamDec[[#This Row],[Club]]</f>
        <v>Colchester Harriers</v>
      </c>
      <c r="AE399" s="52" t="str">
        <f>TeamDec[[#This Row],[Gender]]</f>
        <v>M</v>
      </c>
      <c r="AF3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9" s="53" t="str">
        <f>TeamDec[[#This Row],[FullName]]</f>
        <v>Edward Lyne</v>
      </c>
      <c r="AJ399" s="51" t="str">
        <f>TeamDec[[#This Row],[Club]]</f>
        <v>Colchester Harriers</v>
      </c>
      <c r="AK399" s="52" t="str">
        <f>TeamDec[[#This Row],[Gender]]</f>
        <v>M</v>
      </c>
      <c r="AL3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9" s="53" t="str">
        <f>TeamDec[[#This Row],[FullName]]</f>
        <v>Edward Lyne</v>
      </c>
      <c r="AP399" s="51" t="str">
        <f>TeamDec[[#This Row],[Club]]</f>
        <v>Colchester Harriers</v>
      </c>
      <c r="AQ399" s="52" t="str">
        <f>TeamDec[[#This Row],[Gender]]</f>
        <v>M</v>
      </c>
      <c r="AR399" s="51" t="str">
        <f>TeamDec[[#This Row],[AG]]</f>
        <v>U13</v>
      </c>
      <c r="AS399" s="35">
        <f t="shared" si="23"/>
        <v>0</v>
      </c>
      <c r="AT399" s="29">
        <f t="shared" si="24"/>
        <v>0</v>
      </c>
    </row>
    <row r="400" spans="1:46" x14ac:dyDescent="0.35">
      <c r="A400" s="5"/>
      <c r="B400" s="24" t="s">
        <v>247</v>
      </c>
      <c r="C400" s="6" t="s">
        <v>599</v>
      </c>
      <c r="D400" s="1" t="s">
        <v>953</v>
      </c>
      <c r="E400" s="1" t="s">
        <v>2</v>
      </c>
      <c r="F400" s="30" t="s">
        <v>16</v>
      </c>
      <c r="G400" s="7">
        <v>9</v>
      </c>
      <c r="H400" s="29" t="str">
        <f t="shared" si="25"/>
        <v>U15</v>
      </c>
      <c r="K400" s="54" t="str">
        <f>TeamDec[[#This Row],[FullName]]</f>
        <v>Elliot Frost</v>
      </c>
      <c r="L400" s="51" t="str">
        <f>TeamDec[[#This Row],[Club]]</f>
        <v>Colchester Harriers</v>
      </c>
      <c r="M400" s="52" t="str">
        <f>TeamDec[[#This Row],[Gender]]</f>
        <v>M</v>
      </c>
      <c r="N40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0" s="53" t="str">
        <f>TeamDec[[#This Row],[FullName]]</f>
        <v>Elliot Frost</v>
      </c>
      <c r="R400" s="51" t="str">
        <f>TeamDec[[#This Row],[Club]]</f>
        <v>Colchester Harriers</v>
      </c>
      <c r="S400" s="52" t="str">
        <f>TeamDec[[#This Row],[Gender]]</f>
        <v>M</v>
      </c>
      <c r="T40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0" s="53" t="str">
        <f>TeamDec[[#This Row],[FullName]]</f>
        <v>Elliot Frost</v>
      </c>
      <c r="X400" s="51" t="str">
        <f>TeamDec[[#This Row],[Club]]</f>
        <v>Colchester Harriers</v>
      </c>
      <c r="Y400" s="52" t="str">
        <f>TeamDec[[#This Row],[Gender]]</f>
        <v>M</v>
      </c>
      <c r="Z40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0" s="53" t="str">
        <f>TeamDec[[#This Row],[FullName]]</f>
        <v>Elliot Frost</v>
      </c>
      <c r="AD400" s="51" t="str">
        <f>TeamDec[[#This Row],[Club]]</f>
        <v>Colchester Harriers</v>
      </c>
      <c r="AE400" s="52" t="str">
        <f>TeamDec[[#This Row],[Gender]]</f>
        <v>M</v>
      </c>
      <c r="AF40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0" s="53" t="str">
        <f>TeamDec[[#This Row],[FullName]]</f>
        <v>Elliot Frost</v>
      </c>
      <c r="AJ400" s="51" t="str">
        <f>TeamDec[[#This Row],[Club]]</f>
        <v>Colchester Harriers</v>
      </c>
      <c r="AK400" s="52" t="str">
        <f>TeamDec[[#This Row],[Gender]]</f>
        <v>M</v>
      </c>
      <c r="AL4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0" s="53" t="str">
        <f>TeamDec[[#This Row],[FullName]]</f>
        <v>Elliot Frost</v>
      </c>
      <c r="AP400" s="51" t="str">
        <f>TeamDec[[#This Row],[Club]]</f>
        <v>Colchester Harriers</v>
      </c>
      <c r="AQ400" s="52" t="str">
        <f>TeamDec[[#This Row],[Gender]]</f>
        <v>M</v>
      </c>
      <c r="AR400" s="51" t="str">
        <f>TeamDec[[#This Row],[AG]]</f>
        <v>U15</v>
      </c>
      <c r="AS400" s="35">
        <f t="shared" si="23"/>
        <v>0</v>
      </c>
      <c r="AT400" s="29">
        <f t="shared" si="24"/>
        <v>0</v>
      </c>
    </row>
    <row r="401" spans="1:46" x14ac:dyDescent="0.35">
      <c r="A401" s="5"/>
      <c r="B401" s="24" t="s">
        <v>258</v>
      </c>
      <c r="C401" s="6" t="s">
        <v>553</v>
      </c>
      <c r="D401" s="1" t="s">
        <v>954</v>
      </c>
      <c r="E401" s="1" t="s">
        <v>2</v>
      </c>
      <c r="F401" s="30" t="s">
        <v>16</v>
      </c>
      <c r="G401" s="7">
        <v>7</v>
      </c>
      <c r="H401" s="29" t="str">
        <f t="shared" si="25"/>
        <v>U13</v>
      </c>
      <c r="K401" s="54" t="str">
        <f>TeamDec[[#This Row],[FullName]]</f>
        <v>Ethan Clarke</v>
      </c>
      <c r="L401" s="51" t="str">
        <f>TeamDec[[#This Row],[Club]]</f>
        <v>Colchester Harriers</v>
      </c>
      <c r="M401" s="52" t="str">
        <f>TeamDec[[#This Row],[Gender]]</f>
        <v>M</v>
      </c>
      <c r="N40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1" s="53" t="str">
        <f>TeamDec[[#This Row],[FullName]]</f>
        <v>Ethan Clarke</v>
      </c>
      <c r="R401" s="51" t="str">
        <f>TeamDec[[#This Row],[Club]]</f>
        <v>Colchester Harriers</v>
      </c>
      <c r="S401" s="52" t="str">
        <f>TeamDec[[#This Row],[Gender]]</f>
        <v>M</v>
      </c>
      <c r="T4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1" s="53" t="str">
        <f>TeamDec[[#This Row],[FullName]]</f>
        <v>Ethan Clarke</v>
      </c>
      <c r="X401" s="51" t="str">
        <f>TeamDec[[#This Row],[Club]]</f>
        <v>Colchester Harriers</v>
      </c>
      <c r="Y401" s="52" t="str">
        <f>TeamDec[[#This Row],[Gender]]</f>
        <v>M</v>
      </c>
      <c r="Z40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1" s="53" t="str">
        <f>TeamDec[[#This Row],[FullName]]</f>
        <v>Ethan Clarke</v>
      </c>
      <c r="AD401" s="51" t="str">
        <f>TeamDec[[#This Row],[Club]]</f>
        <v>Colchester Harriers</v>
      </c>
      <c r="AE401" s="52" t="str">
        <f>TeamDec[[#This Row],[Gender]]</f>
        <v>M</v>
      </c>
      <c r="AF4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1" s="53" t="str">
        <f>TeamDec[[#This Row],[FullName]]</f>
        <v>Ethan Clarke</v>
      </c>
      <c r="AJ401" s="51" t="str">
        <f>TeamDec[[#This Row],[Club]]</f>
        <v>Colchester Harriers</v>
      </c>
      <c r="AK401" s="52" t="str">
        <f>TeamDec[[#This Row],[Gender]]</f>
        <v>M</v>
      </c>
      <c r="AL4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1" s="53" t="str">
        <f>TeamDec[[#This Row],[FullName]]</f>
        <v>Ethan Clarke</v>
      </c>
      <c r="AP401" s="51" t="str">
        <f>TeamDec[[#This Row],[Club]]</f>
        <v>Colchester Harriers</v>
      </c>
      <c r="AQ401" s="52" t="str">
        <f>TeamDec[[#This Row],[Gender]]</f>
        <v>M</v>
      </c>
      <c r="AR401" s="51" t="str">
        <f>TeamDec[[#This Row],[AG]]</f>
        <v>U13</v>
      </c>
      <c r="AS401" s="35">
        <f t="shared" si="23"/>
        <v>0</v>
      </c>
      <c r="AT401" s="29">
        <f t="shared" si="24"/>
        <v>0</v>
      </c>
    </row>
    <row r="402" spans="1:46" x14ac:dyDescent="0.35">
      <c r="A402" s="5"/>
      <c r="B402" s="24" t="s">
        <v>201</v>
      </c>
      <c r="C402" s="6" t="s">
        <v>585</v>
      </c>
      <c r="D402" s="1" t="s">
        <v>695</v>
      </c>
      <c r="E402" s="1" t="s">
        <v>2</v>
      </c>
      <c r="F402" s="30" t="s">
        <v>16</v>
      </c>
      <c r="G402" s="7">
        <v>6</v>
      </c>
      <c r="H402" s="29" t="str">
        <f t="shared" si="25"/>
        <v>U11</v>
      </c>
      <c r="K402" s="54" t="str">
        <f>TeamDec[[#This Row],[FullName]]</f>
        <v>Finlay Weir</v>
      </c>
      <c r="L402" s="51" t="str">
        <f>TeamDec[[#This Row],[Club]]</f>
        <v>Colchester Harriers</v>
      </c>
      <c r="M402" s="52" t="str">
        <f>TeamDec[[#This Row],[Gender]]</f>
        <v>M</v>
      </c>
      <c r="N402" s="55">
        <f>IF(TeamDec[[#This Row],[Gender]]="M",
    IFERROR(VLOOKUP(TeamDec[[#This Row],[FullName]], tblRace1B[[Name]:[Posn]], 2, FALSE), ""),
    IFERROR(VLOOKUP(TeamDec[[#This Row],[FullName]], tblRace1G[[Name]:[Posn]], 2, FALSE), ""))</f>
        <v>15</v>
      </c>
      <c r="O402" s="56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402" s="53" t="str">
        <f>TeamDec[[#This Row],[FullName]]</f>
        <v>Finlay Weir</v>
      </c>
      <c r="R402" s="51" t="str">
        <f>TeamDec[[#This Row],[Club]]</f>
        <v>Colchester Harriers</v>
      </c>
      <c r="S402" s="52" t="str">
        <f>TeamDec[[#This Row],[Gender]]</f>
        <v>M</v>
      </c>
      <c r="T40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2" s="53" t="str">
        <f>TeamDec[[#This Row],[FullName]]</f>
        <v>Finlay Weir</v>
      </c>
      <c r="X402" s="51" t="str">
        <f>TeamDec[[#This Row],[Club]]</f>
        <v>Colchester Harriers</v>
      </c>
      <c r="Y402" s="52" t="str">
        <f>TeamDec[[#This Row],[Gender]]</f>
        <v>M</v>
      </c>
      <c r="Z402" s="35">
        <f>IF(TeamDec[[#This Row],[Gender]]="M",
    IFERROR(VLOOKUP(TeamDec[[#This Row],[FullName]], tblRace3B[[Name]:[Posn]], 2, FALSE), ""),
    IFERROR(VLOOKUP(TeamDec[[#This Row],[FullName]], tblRace3G[[Name]:[Posn]], 2, FALSE), ""))</f>
        <v>20</v>
      </c>
      <c r="AA402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402" s="53" t="str">
        <f>TeamDec[[#This Row],[FullName]]</f>
        <v>Finlay Weir</v>
      </c>
      <c r="AD402" s="51" t="str">
        <f>TeamDec[[#This Row],[Club]]</f>
        <v>Colchester Harriers</v>
      </c>
      <c r="AE402" s="52" t="str">
        <f>TeamDec[[#This Row],[Gender]]</f>
        <v>M</v>
      </c>
      <c r="AF40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2" s="53" t="str">
        <f>TeamDec[[#This Row],[FullName]]</f>
        <v>Finlay Weir</v>
      </c>
      <c r="AJ402" s="51" t="str">
        <f>TeamDec[[#This Row],[Club]]</f>
        <v>Colchester Harriers</v>
      </c>
      <c r="AK402" s="52" t="str">
        <f>TeamDec[[#This Row],[Gender]]</f>
        <v>M</v>
      </c>
      <c r="AL4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2" s="53" t="str">
        <f>TeamDec[[#This Row],[FullName]]</f>
        <v>Finlay Weir</v>
      </c>
      <c r="AP402" s="51" t="str">
        <f>TeamDec[[#This Row],[Club]]</f>
        <v>Colchester Harriers</v>
      </c>
      <c r="AQ402" s="52" t="str">
        <f>TeamDec[[#This Row],[Gender]]</f>
        <v>M</v>
      </c>
      <c r="AR402" s="51" t="str">
        <f>TeamDec[[#This Row],[AG]]</f>
        <v>U11</v>
      </c>
      <c r="AS402" s="35">
        <f t="shared" si="23"/>
        <v>2</v>
      </c>
      <c r="AT402" s="29">
        <f t="shared" si="24"/>
        <v>5</v>
      </c>
    </row>
    <row r="403" spans="1:46" x14ac:dyDescent="0.35">
      <c r="A403" s="5"/>
      <c r="B403" s="24" t="s">
        <v>635</v>
      </c>
      <c r="C403" s="6" t="s">
        <v>342</v>
      </c>
      <c r="D403" s="1" t="s">
        <v>955</v>
      </c>
      <c r="E403" s="1" t="s">
        <v>2</v>
      </c>
      <c r="F403" s="30" t="s">
        <v>16</v>
      </c>
      <c r="G403" s="7">
        <v>11</v>
      </c>
      <c r="H403" s="29" t="str">
        <f t="shared" si="25"/>
        <v>U17</v>
      </c>
      <c r="K403" s="54" t="str">
        <f>TeamDec[[#This Row],[FullName]]</f>
        <v>Finley Green</v>
      </c>
      <c r="L403" s="51" t="str">
        <f>TeamDec[[#This Row],[Club]]</f>
        <v>Colchester Harriers</v>
      </c>
      <c r="M403" s="52" t="str">
        <f>TeamDec[[#This Row],[Gender]]</f>
        <v>M</v>
      </c>
      <c r="N40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3" s="53" t="str">
        <f>TeamDec[[#This Row],[FullName]]</f>
        <v>Finley Green</v>
      </c>
      <c r="R403" s="51" t="str">
        <f>TeamDec[[#This Row],[Club]]</f>
        <v>Colchester Harriers</v>
      </c>
      <c r="S403" s="52" t="str">
        <f>TeamDec[[#This Row],[Gender]]</f>
        <v>M</v>
      </c>
      <c r="T4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3" s="53" t="str">
        <f>TeamDec[[#This Row],[FullName]]</f>
        <v>Finley Green</v>
      </c>
      <c r="X403" s="51" t="str">
        <f>TeamDec[[#This Row],[Club]]</f>
        <v>Colchester Harriers</v>
      </c>
      <c r="Y403" s="52" t="str">
        <f>TeamDec[[#This Row],[Gender]]</f>
        <v>M</v>
      </c>
      <c r="Z40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3" s="53" t="str">
        <f>TeamDec[[#This Row],[FullName]]</f>
        <v>Finley Green</v>
      </c>
      <c r="AD403" s="51" t="str">
        <f>TeamDec[[#This Row],[Club]]</f>
        <v>Colchester Harriers</v>
      </c>
      <c r="AE403" s="52" t="str">
        <f>TeamDec[[#This Row],[Gender]]</f>
        <v>M</v>
      </c>
      <c r="AF40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3" s="53" t="str">
        <f>TeamDec[[#This Row],[FullName]]</f>
        <v>Finley Green</v>
      </c>
      <c r="AJ403" s="51" t="str">
        <f>TeamDec[[#This Row],[Club]]</f>
        <v>Colchester Harriers</v>
      </c>
      <c r="AK403" s="52" t="str">
        <f>TeamDec[[#This Row],[Gender]]</f>
        <v>M</v>
      </c>
      <c r="AL4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3" s="53" t="str">
        <f>TeamDec[[#This Row],[FullName]]</f>
        <v>Finley Green</v>
      </c>
      <c r="AP403" s="51" t="str">
        <f>TeamDec[[#This Row],[Club]]</f>
        <v>Colchester Harriers</v>
      </c>
      <c r="AQ403" s="52" t="str">
        <f>TeamDec[[#This Row],[Gender]]</f>
        <v>M</v>
      </c>
      <c r="AR403" s="51" t="str">
        <f>TeamDec[[#This Row],[AG]]</f>
        <v>U17</v>
      </c>
      <c r="AS403" s="35">
        <f t="shared" si="23"/>
        <v>0</v>
      </c>
      <c r="AT403" s="29">
        <f t="shared" si="24"/>
        <v>0</v>
      </c>
    </row>
    <row r="404" spans="1:46" x14ac:dyDescent="0.35">
      <c r="A404" s="5"/>
      <c r="B404" s="24" t="s">
        <v>635</v>
      </c>
      <c r="C404" s="6" t="s">
        <v>639</v>
      </c>
      <c r="D404" s="1" t="s">
        <v>956</v>
      </c>
      <c r="E404" s="1" t="s">
        <v>2</v>
      </c>
      <c r="F404" s="30" t="s">
        <v>16</v>
      </c>
      <c r="G404" s="7">
        <v>12</v>
      </c>
      <c r="H404" s="29" t="str">
        <f t="shared" si="25"/>
        <v>U17</v>
      </c>
      <c r="K404" s="54" t="str">
        <f>TeamDec[[#This Row],[FullName]]</f>
        <v>Finley Greenleaf</v>
      </c>
      <c r="L404" s="51" t="str">
        <f>TeamDec[[#This Row],[Club]]</f>
        <v>Colchester Harriers</v>
      </c>
      <c r="M404" s="52" t="str">
        <f>TeamDec[[#This Row],[Gender]]</f>
        <v>M</v>
      </c>
      <c r="N40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4" s="53" t="str">
        <f>TeamDec[[#This Row],[FullName]]</f>
        <v>Finley Greenleaf</v>
      </c>
      <c r="R404" s="51" t="str">
        <f>TeamDec[[#This Row],[Club]]</f>
        <v>Colchester Harriers</v>
      </c>
      <c r="S404" s="52" t="str">
        <f>TeamDec[[#This Row],[Gender]]</f>
        <v>M</v>
      </c>
      <c r="T40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4" s="53" t="str">
        <f>TeamDec[[#This Row],[FullName]]</f>
        <v>Finley Greenleaf</v>
      </c>
      <c r="X404" s="51" t="str">
        <f>TeamDec[[#This Row],[Club]]</f>
        <v>Colchester Harriers</v>
      </c>
      <c r="Y404" s="52" t="str">
        <f>TeamDec[[#This Row],[Gender]]</f>
        <v>M</v>
      </c>
      <c r="Z4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4" s="53" t="str">
        <f>TeamDec[[#This Row],[FullName]]</f>
        <v>Finley Greenleaf</v>
      </c>
      <c r="AD404" s="51" t="str">
        <f>TeamDec[[#This Row],[Club]]</f>
        <v>Colchester Harriers</v>
      </c>
      <c r="AE404" s="52" t="str">
        <f>TeamDec[[#This Row],[Gender]]</f>
        <v>M</v>
      </c>
      <c r="AF4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4" s="53" t="str">
        <f>TeamDec[[#This Row],[FullName]]</f>
        <v>Finley Greenleaf</v>
      </c>
      <c r="AJ404" s="51" t="str">
        <f>TeamDec[[#This Row],[Club]]</f>
        <v>Colchester Harriers</v>
      </c>
      <c r="AK404" s="52" t="str">
        <f>TeamDec[[#This Row],[Gender]]</f>
        <v>M</v>
      </c>
      <c r="AL4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4" s="53" t="str">
        <f>TeamDec[[#This Row],[FullName]]</f>
        <v>Finley Greenleaf</v>
      </c>
      <c r="AP404" s="51" t="str">
        <f>TeamDec[[#This Row],[Club]]</f>
        <v>Colchester Harriers</v>
      </c>
      <c r="AQ404" s="52" t="str">
        <f>TeamDec[[#This Row],[Gender]]</f>
        <v>M</v>
      </c>
      <c r="AR404" s="51" t="str">
        <f>TeamDec[[#This Row],[AG]]</f>
        <v>U17</v>
      </c>
      <c r="AS404" s="35">
        <f t="shared" si="23"/>
        <v>0</v>
      </c>
      <c r="AT404" s="29">
        <f t="shared" si="24"/>
        <v>0</v>
      </c>
    </row>
    <row r="405" spans="1:46" x14ac:dyDescent="0.35">
      <c r="A405" s="5"/>
      <c r="B405" s="24" t="s">
        <v>635</v>
      </c>
      <c r="C405" s="6" t="s">
        <v>156</v>
      </c>
      <c r="D405" s="1" t="s">
        <v>957</v>
      </c>
      <c r="E405" s="1" t="s">
        <v>2</v>
      </c>
      <c r="F405" s="30" t="s">
        <v>16</v>
      </c>
      <c r="G405" s="7">
        <v>4</v>
      </c>
      <c r="H405" s="29" t="str">
        <f t="shared" si="25"/>
        <v>U11</v>
      </c>
      <c r="K405" s="54" t="str">
        <f>TeamDec[[#This Row],[FullName]]</f>
        <v>Finley Smith</v>
      </c>
      <c r="L405" s="51" t="str">
        <f>TeamDec[[#This Row],[Club]]</f>
        <v>Colchester Harriers</v>
      </c>
      <c r="M405" s="52" t="str">
        <f>TeamDec[[#This Row],[Gender]]</f>
        <v>M</v>
      </c>
      <c r="N40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5" s="53" t="str">
        <f>TeamDec[[#This Row],[FullName]]</f>
        <v>Finley Smith</v>
      </c>
      <c r="R405" s="51" t="str">
        <f>TeamDec[[#This Row],[Club]]</f>
        <v>Colchester Harriers</v>
      </c>
      <c r="S405" s="52" t="str">
        <f>TeamDec[[#This Row],[Gender]]</f>
        <v>M</v>
      </c>
      <c r="T4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5" s="53" t="str">
        <f>TeamDec[[#This Row],[FullName]]</f>
        <v>Finley Smith</v>
      </c>
      <c r="X405" s="51" t="str">
        <f>TeamDec[[#This Row],[Club]]</f>
        <v>Colchester Harriers</v>
      </c>
      <c r="Y405" s="52" t="str">
        <f>TeamDec[[#This Row],[Gender]]</f>
        <v>M</v>
      </c>
      <c r="Z405" s="35">
        <f>IF(TeamDec[[#This Row],[Gender]]="M",
    IFERROR(VLOOKUP(TeamDec[[#This Row],[FullName]], tblRace3B[[Name]:[Posn]], 2, FALSE), ""),
    IFERROR(VLOOKUP(TeamDec[[#This Row],[FullName]], tblRace3G[[Name]:[Posn]], 2, FALSE), ""))</f>
        <v>43</v>
      </c>
      <c r="AA405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405" s="53" t="str">
        <f>TeamDec[[#This Row],[FullName]]</f>
        <v>Finley Smith</v>
      </c>
      <c r="AD405" s="51" t="str">
        <f>TeamDec[[#This Row],[Club]]</f>
        <v>Colchester Harriers</v>
      </c>
      <c r="AE405" s="52" t="str">
        <f>TeamDec[[#This Row],[Gender]]</f>
        <v>M</v>
      </c>
      <c r="AF4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5" s="53" t="str">
        <f>TeamDec[[#This Row],[FullName]]</f>
        <v>Finley Smith</v>
      </c>
      <c r="AJ405" s="51" t="str">
        <f>TeamDec[[#This Row],[Club]]</f>
        <v>Colchester Harriers</v>
      </c>
      <c r="AK405" s="52" t="str">
        <f>TeamDec[[#This Row],[Gender]]</f>
        <v>M</v>
      </c>
      <c r="AL4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5" s="53" t="str">
        <f>TeamDec[[#This Row],[FullName]]</f>
        <v>Finley Smith</v>
      </c>
      <c r="AP405" s="51" t="str">
        <f>TeamDec[[#This Row],[Club]]</f>
        <v>Colchester Harriers</v>
      </c>
      <c r="AQ405" s="52" t="str">
        <f>TeamDec[[#This Row],[Gender]]</f>
        <v>M</v>
      </c>
      <c r="AR405" s="51" t="str">
        <f>TeamDec[[#This Row],[AG]]</f>
        <v>U11</v>
      </c>
      <c r="AS405" s="35">
        <f t="shared" si="23"/>
        <v>1</v>
      </c>
      <c r="AT405" s="29">
        <f t="shared" si="24"/>
        <v>13</v>
      </c>
    </row>
    <row r="406" spans="1:46" x14ac:dyDescent="0.35">
      <c r="A406" s="5"/>
      <c r="B406" s="24" t="s">
        <v>176</v>
      </c>
      <c r="C406" s="6" t="s">
        <v>574</v>
      </c>
      <c r="D406" s="1" t="s">
        <v>690</v>
      </c>
      <c r="E406" s="1" t="s">
        <v>2</v>
      </c>
      <c r="F406" s="30" t="s">
        <v>16</v>
      </c>
      <c r="G406" s="7">
        <v>5</v>
      </c>
      <c r="H406" s="29" t="str">
        <f t="shared" si="25"/>
        <v>U11</v>
      </c>
      <c r="K406" s="54" t="str">
        <f>TeamDec[[#This Row],[FullName]]</f>
        <v>Finn McGonagle</v>
      </c>
      <c r="L406" s="51" t="str">
        <f>TeamDec[[#This Row],[Club]]</f>
        <v>Colchester Harriers</v>
      </c>
      <c r="M406" s="52" t="str">
        <f>TeamDec[[#This Row],[Gender]]</f>
        <v>M</v>
      </c>
      <c r="N406" s="55">
        <f>IF(TeamDec[[#This Row],[Gender]]="M",
    IFERROR(VLOOKUP(TeamDec[[#This Row],[FullName]], tblRace1B[[Name]:[Posn]], 2, FALSE), ""),
    IFERROR(VLOOKUP(TeamDec[[#This Row],[FullName]], tblRace1G[[Name]:[Posn]], 2, FALSE), ""))</f>
        <v>39</v>
      </c>
      <c r="O406" s="56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406" s="53" t="str">
        <f>TeamDec[[#This Row],[FullName]]</f>
        <v>Finn McGonagle</v>
      </c>
      <c r="R406" s="51" t="str">
        <f>TeamDec[[#This Row],[Club]]</f>
        <v>Colchester Harriers</v>
      </c>
      <c r="S406" s="52" t="str">
        <f>TeamDec[[#This Row],[Gender]]</f>
        <v>M</v>
      </c>
      <c r="T406" s="35">
        <f>IF(TeamDec[[#This Row],[Gender]]="M",
    IFERROR(VLOOKUP(TeamDec[[#This Row],[FullName]], tblRace2B[[Name]:[Posn]], 2, FALSE), ""),
    IFERROR(VLOOKUP(TeamDec[[#This Row],[FullName]], tblRace2G[[Name]:[Posn]], 2, FALSE), ""))</f>
        <v>38</v>
      </c>
      <c r="U406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406" s="53" t="str">
        <f>TeamDec[[#This Row],[FullName]]</f>
        <v>Finn McGonagle</v>
      </c>
      <c r="X406" s="51" t="str">
        <f>TeamDec[[#This Row],[Club]]</f>
        <v>Colchester Harriers</v>
      </c>
      <c r="Y406" s="52" t="str">
        <f>TeamDec[[#This Row],[Gender]]</f>
        <v>M</v>
      </c>
      <c r="Z406" s="35">
        <f>IF(TeamDec[[#This Row],[Gender]]="M",
    IFERROR(VLOOKUP(TeamDec[[#This Row],[FullName]], tblRace3B[[Name]:[Posn]], 2, FALSE), ""),
    IFERROR(VLOOKUP(TeamDec[[#This Row],[FullName]], tblRace3G[[Name]:[Posn]], 2, FALSE), ""))</f>
        <v>44</v>
      </c>
      <c r="AA406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406" s="53" t="str">
        <f>TeamDec[[#This Row],[FullName]]</f>
        <v>Finn McGonagle</v>
      </c>
      <c r="AD406" s="51" t="str">
        <f>TeamDec[[#This Row],[Club]]</f>
        <v>Colchester Harriers</v>
      </c>
      <c r="AE406" s="52" t="str">
        <f>TeamDec[[#This Row],[Gender]]</f>
        <v>M</v>
      </c>
      <c r="AF406" s="35">
        <f>IF(TeamDec[[#This Row],[Gender]]="M",
    IFERROR(VLOOKUP(TeamDec[[#This Row],[FullName]], tblRace4B[[Name]:[Posn]], 2, FALSE), ""),
    IFERROR(VLOOKUP(TeamDec[[#This Row],[FullName]], tblRace4G[[Name]:[Posn]], 2, FALSE), ""))</f>
        <v>44</v>
      </c>
      <c r="AG406" s="29">
        <f>IF(TeamDec[[#This Row],[Gender]]="M",
    IFERROR(VLOOKUP(TeamDec[[#This Row],[FullName]], tblRace4B[[Name]:[Points]], 5, FALSE), ""),
    IFERROR(VLOOKUP(TeamDec[[#This Row],[FullName]], tblRace4G[[Name]:[Points]], 5, FALSE), ""))</f>
        <v>14</v>
      </c>
      <c r="AI406" s="53" t="str">
        <f>TeamDec[[#This Row],[FullName]]</f>
        <v>Finn McGonagle</v>
      </c>
      <c r="AJ406" s="51" t="str">
        <f>TeamDec[[#This Row],[Club]]</f>
        <v>Colchester Harriers</v>
      </c>
      <c r="AK406" s="52" t="str">
        <f>TeamDec[[#This Row],[Gender]]</f>
        <v>M</v>
      </c>
      <c r="AL4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6" s="53" t="str">
        <f>TeamDec[[#This Row],[FullName]]</f>
        <v>Finn McGonagle</v>
      </c>
      <c r="AP406" s="51" t="str">
        <f>TeamDec[[#This Row],[Club]]</f>
        <v>Colchester Harriers</v>
      </c>
      <c r="AQ406" s="52" t="str">
        <f>TeamDec[[#This Row],[Gender]]</f>
        <v>M</v>
      </c>
      <c r="AR406" s="51" t="str">
        <f>TeamDec[[#This Row],[AG]]</f>
        <v>U11</v>
      </c>
      <c r="AS406" s="35">
        <f t="shared" si="23"/>
        <v>4</v>
      </c>
      <c r="AT406" s="29">
        <f t="shared" si="24"/>
        <v>48</v>
      </c>
    </row>
    <row r="407" spans="1:46" x14ac:dyDescent="0.35">
      <c r="A407" s="5"/>
      <c r="B407" s="24" t="s">
        <v>628</v>
      </c>
      <c r="C407" s="6" t="s">
        <v>622</v>
      </c>
      <c r="D407" s="1" t="s">
        <v>958</v>
      </c>
      <c r="E407" s="1" t="s">
        <v>2</v>
      </c>
      <c r="F407" s="30" t="s">
        <v>16</v>
      </c>
      <c r="G407" s="7">
        <v>10</v>
      </c>
      <c r="H407" s="29" t="str">
        <f t="shared" si="25"/>
        <v>U15</v>
      </c>
      <c r="K407" s="54" t="str">
        <f>TeamDec[[#This Row],[FullName]]</f>
        <v>Francesco Valente</v>
      </c>
      <c r="L407" s="51" t="str">
        <f>TeamDec[[#This Row],[Club]]</f>
        <v>Colchester Harriers</v>
      </c>
      <c r="M407" s="52" t="str">
        <f>TeamDec[[#This Row],[Gender]]</f>
        <v>M</v>
      </c>
      <c r="N40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7" s="53" t="str">
        <f>TeamDec[[#This Row],[FullName]]</f>
        <v>Francesco Valente</v>
      </c>
      <c r="R407" s="51" t="str">
        <f>TeamDec[[#This Row],[Club]]</f>
        <v>Colchester Harriers</v>
      </c>
      <c r="S407" s="52" t="str">
        <f>TeamDec[[#This Row],[Gender]]</f>
        <v>M</v>
      </c>
      <c r="T40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7" s="53" t="str">
        <f>TeamDec[[#This Row],[FullName]]</f>
        <v>Francesco Valente</v>
      </c>
      <c r="X407" s="51" t="str">
        <f>TeamDec[[#This Row],[Club]]</f>
        <v>Colchester Harriers</v>
      </c>
      <c r="Y407" s="52" t="str">
        <f>TeamDec[[#This Row],[Gender]]</f>
        <v>M</v>
      </c>
      <c r="Z40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7" s="53" t="str">
        <f>TeamDec[[#This Row],[FullName]]</f>
        <v>Francesco Valente</v>
      </c>
      <c r="AD407" s="51" t="str">
        <f>TeamDec[[#This Row],[Club]]</f>
        <v>Colchester Harriers</v>
      </c>
      <c r="AE407" s="52" t="str">
        <f>TeamDec[[#This Row],[Gender]]</f>
        <v>M</v>
      </c>
      <c r="AF4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7" s="53" t="str">
        <f>TeamDec[[#This Row],[FullName]]</f>
        <v>Francesco Valente</v>
      </c>
      <c r="AJ407" s="51" t="str">
        <f>TeamDec[[#This Row],[Club]]</f>
        <v>Colchester Harriers</v>
      </c>
      <c r="AK407" s="52" t="str">
        <f>TeamDec[[#This Row],[Gender]]</f>
        <v>M</v>
      </c>
      <c r="AL4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7" s="53" t="str">
        <f>TeamDec[[#This Row],[FullName]]</f>
        <v>Francesco Valente</v>
      </c>
      <c r="AP407" s="51" t="str">
        <f>TeamDec[[#This Row],[Club]]</f>
        <v>Colchester Harriers</v>
      </c>
      <c r="AQ407" s="52" t="str">
        <f>TeamDec[[#This Row],[Gender]]</f>
        <v>M</v>
      </c>
      <c r="AR407" s="51" t="str">
        <f>TeamDec[[#This Row],[AG]]</f>
        <v>U15</v>
      </c>
      <c r="AS407" s="35">
        <f t="shared" si="23"/>
        <v>0</v>
      </c>
      <c r="AT407" s="29">
        <f t="shared" si="24"/>
        <v>0</v>
      </c>
    </row>
    <row r="408" spans="1:46" x14ac:dyDescent="0.35">
      <c r="A408" s="5"/>
      <c r="B408" s="24" t="s">
        <v>326</v>
      </c>
      <c r="C408" s="6" t="s">
        <v>636</v>
      </c>
      <c r="D408" s="1" t="s">
        <v>817</v>
      </c>
      <c r="E408" s="1" t="s">
        <v>2</v>
      </c>
      <c r="F408" s="30" t="s">
        <v>16</v>
      </c>
      <c r="G408" s="7">
        <v>11</v>
      </c>
      <c r="H408" s="29" t="str">
        <f t="shared" si="25"/>
        <v>U17</v>
      </c>
      <c r="K408" s="54" t="str">
        <f>TeamDec[[#This Row],[FullName]]</f>
        <v>Gregory Crane</v>
      </c>
      <c r="L408" s="51" t="str">
        <f>TeamDec[[#This Row],[Club]]</f>
        <v>Colchester Harriers</v>
      </c>
      <c r="M408" s="52" t="str">
        <f>TeamDec[[#This Row],[Gender]]</f>
        <v>M</v>
      </c>
      <c r="N40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8" s="53" t="str">
        <f>TeamDec[[#This Row],[FullName]]</f>
        <v>Gregory Crane</v>
      </c>
      <c r="R408" s="51" t="str">
        <f>TeamDec[[#This Row],[Club]]</f>
        <v>Colchester Harriers</v>
      </c>
      <c r="S408" s="52" t="str">
        <f>TeamDec[[#This Row],[Gender]]</f>
        <v>M</v>
      </c>
      <c r="T408" s="35">
        <f>IF(TeamDec[[#This Row],[Gender]]="M",
    IFERROR(VLOOKUP(TeamDec[[#This Row],[FullName]], tblRace2B[[Name]:[Posn]], 2, FALSE), ""),
    IFERROR(VLOOKUP(TeamDec[[#This Row],[FullName]], tblRace2G[[Name]:[Posn]], 2, FALSE), ""))</f>
        <v>12</v>
      </c>
      <c r="U408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408" s="53" t="str">
        <f>TeamDec[[#This Row],[FullName]]</f>
        <v>Gregory Crane</v>
      </c>
      <c r="X408" s="51" t="str">
        <f>TeamDec[[#This Row],[Club]]</f>
        <v>Colchester Harriers</v>
      </c>
      <c r="Y408" s="52" t="str">
        <f>TeamDec[[#This Row],[Gender]]</f>
        <v>M</v>
      </c>
      <c r="Z4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8" s="53" t="str">
        <f>TeamDec[[#This Row],[FullName]]</f>
        <v>Gregory Crane</v>
      </c>
      <c r="AD408" s="51" t="str">
        <f>TeamDec[[#This Row],[Club]]</f>
        <v>Colchester Harriers</v>
      </c>
      <c r="AE408" s="52" t="str">
        <f>TeamDec[[#This Row],[Gender]]</f>
        <v>M</v>
      </c>
      <c r="AF4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8" s="53" t="str">
        <f>TeamDec[[#This Row],[FullName]]</f>
        <v>Gregory Crane</v>
      </c>
      <c r="AJ408" s="51" t="str">
        <f>TeamDec[[#This Row],[Club]]</f>
        <v>Colchester Harriers</v>
      </c>
      <c r="AK408" s="52" t="str">
        <f>TeamDec[[#This Row],[Gender]]</f>
        <v>M</v>
      </c>
      <c r="AL4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8" s="53" t="str">
        <f>TeamDec[[#This Row],[FullName]]</f>
        <v>Gregory Crane</v>
      </c>
      <c r="AP408" s="51" t="str">
        <f>TeamDec[[#This Row],[Club]]</f>
        <v>Colchester Harriers</v>
      </c>
      <c r="AQ408" s="52" t="str">
        <f>TeamDec[[#This Row],[Gender]]</f>
        <v>M</v>
      </c>
      <c r="AR408" s="51" t="str">
        <f>TeamDec[[#This Row],[AG]]</f>
        <v>U17</v>
      </c>
      <c r="AS408" s="35">
        <f t="shared" si="23"/>
        <v>1</v>
      </c>
      <c r="AT408" s="29">
        <f t="shared" si="24"/>
        <v>4</v>
      </c>
    </row>
    <row r="409" spans="1:46" x14ac:dyDescent="0.35">
      <c r="A409" s="5"/>
      <c r="B409" s="24" t="s">
        <v>368</v>
      </c>
      <c r="C409" s="6" t="s">
        <v>629</v>
      </c>
      <c r="D409" s="1" t="s">
        <v>959</v>
      </c>
      <c r="E409" s="1" t="s">
        <v>2</v>
      </c>
      <c r="F409" s="30" t="s">
        <v>16</v>
      </c>
      <c r="G409" s="7">
        <v>10</v>
      </c>
      <c r="H409" s="29" t="str">
        <f t="shared" si="25"/>
        <v>U15</v>
      </c>
      <c r="K409" s="54" t="str">
        <f>TeamDec[[#This Row],[FullName]]</f>
        <v>Harrison Cumner</v>
      </c>
      <c r="L409" s="51" t="str">
        <f>TeamDec[[#This Row],[Club]]</f>
        <v>Colchester Harriers</v>
      </c>
      <c r="M409" s="52" t="str">
        <f>TeamDec[[#This Row],[Gender]]</f>
        <v>M</v>
      </c>
      <c r="N40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9" s="53" t="str">
        <f>TeamDec[[#This Row],[FullName]]</f>
        <v>Harrison Cumner</v>
      </c>
      <c r="R409" s="51" t="str">
        <f>TeamDec[[#This Row],[Club]]</f>
        <v>Colchester Harriers</v>
      </c>
      <c r="S409" s="52" t="str">
        <f>TeamDec[[#This Row],[Gender]]</f>
        <v>M</v>
      </c>
      <c r="T40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9" s="53" t="str">
        <f>TeamDec[[#This Row],[FullName]]</f>
        <v>Harrison Cumner</v>
      </c>
      <c r="X409" s="51" t="str">
        <f>TeamDec[[#This Row],[Club]]</f>
        <v>Colchester Harriers</v>
      </c>
      <c r="Y409" s="52" t="str">
        <f>TeamDec[[#This Row],[Gender]]</f>
        <v>M</v>
      </c>
      <c r="Z40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9" s="53" t="str">
        <f>TeamDec[[#This Row],[FullName]]</f>
        <v>Harrison Cumner</v>
      </c>
      <c r="AD409" s="51" t="str">
        <f>TeamDec[[#This Row],[Club]]</f>
        <v>Colchester Harriers</v>
      </c>
      <c r="AE409" s="52" t="str">
        <f>TeamDec[[#This Row],[Gender]]</f>
        <v>M</v>
      </c>
      <c r="AF4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9" s="53" t="str">
        <f>TeamDec[[#This Row],[FullName]]</f>
        <v>Harrison Cumner</v>
      </c>
      <c r="AJ409" s="51" t="str">
        <f>TeamDec[[#This Row],[Club]]</f>
        <v>Colchester Harriers</v>
      </c>
      <c r="AK409" s="52" t="str">
        <f>TeamDec[[#This Row],[Gender]]</f>
        <v>M</v>
      </c>
      <c r="AL4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9" s="53" t="str">
        <f>TeamDec[[#This Row],[FullName]]</f>
        <v>Harrison Cumner</v>
      </c>
      <c r="AP409" s="51" t="str">
        <f>TeamDec[[#This Row],[Club]]</f>
        <v>Colchester Harriers</v>
      </c>
      <c r="AQ409" s="52" t="str">
        <f>TeamDec[[#This Row],[Gender]]</f>
        <v>M</v>
      </c>
      <c r="AR409" s="51" t="str">
        <f>TeamDec[[#This Row],[AG]]</f>
        <v>U15</v>
      </c>
      <c r="AS409" s="35">
        <f t="shared" si="23"/>
        <v>0</v>
      </c>
      <c r="AT409" s="29">
        <f t="shared" si="24"/>
        <v>0</v>
      </c>
    </row>
    <row r="410" spans="1:46" x14ac:dyDescent="0.35">
      <c r="A410" s="5"/>
      <c r="B410" s="24" t="s">
        <v>185</v>
      </c>
      <c r="C410" s="6" t="s">
        <v>609</v>
      </c>
      <c r="D410" s="1" t="s">
        <v>693</v>
      </c>
      <c r="E410" s="1" t="s">
        <v>2</v>
      </c>
      <c r="F410" s="30" t="s">
        <v>16</v>
      </c>
      <c r="G410" s="7">
        <v>8</v>
      </c>
      <c r="H410" s="29" t="str">
        <f t="shared" si="25"/>
        <v>U13</v>
      </c>
      <c r="K410" s="54" t="str">
        <f>TeamDec[[#This Row],[FullName]]</f>
        <v>Harry Jeffery</v>
      </c>
      <c r="L410" s="51" t="str">
        <f>TeamDec[[#This Row],[Club]]</f>
        <v>Colchester Harriers</v>
      </c>
      <c r="M410" s="52" t="str">
        <f>TeamDec[[#This Row],[Gender]]</f>
        <v>M</v>
      </c>
      <c r="N410" s="55">
        <f>IF(TeamDec[[#This Row],[Gender]]="M",
    IFERROR(VLOOKUP(TeamDec[[#This Row],[FullName]], tblRace1B[[Name]:[Posn]], 2, FALSE), ""),
    IFERROR(VLOOKUP(TeamDec[[#This Row],[FullName]], tblRace1G[[Name]:[Posn]], 2, FALSE), ""))</f>
        <v>16</v>
      </c>
      <c r="O410" s="56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410" s="53" t="str">
        <f>TeamDec[[#This Row],[FullName]]</f>
        <v>Harry Jeffery</v>
      </c>
      <c r="R410" s="51" t="str">
        <f>TeamDec[[#This Row],[Club]]</f>
        <v>Colchester Harriers</v>
      </c>
      <c r="S410" s="52" t="str">
        <f>TeamDec[[#This Row],[Gender]]</f>
        <v>M</v>
      </c>
      <c r="T410" s="35">
        <f>IF(TeamDec[[#This Row],[Gender]]="M",
    IFERROR(VLOOKUP(TeamDec[[#This Row],[FullName]], tblRace2B[[Name]:[Posn]], 2, FALSE), ""),
    IFERROR(VLOOKUP(TeamDec[[#This Row],[FullName]], tblRace2G[[Name]:[Posn]], 2, FALSE), ""))</f>
        <v>14</v>
      </c>
      <c r="U410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410" s="53" t="str">
        <f>TeamDec[[#This Row],[FullName]]</f>
        <v>Harry Jeffery</v>
      </c>
      <c r="X410" s="51" t="str">
        <f>TeamDec[[#This Row],[Club]]</f>
        <v>Colchester Harriers</v>
      </c>
      <c r="Y410" s="52" t="str">
        <f>TeamDec[[#This Row],[Gender]]</f>
        <v>M</v>
      </c>
      <c r="Z410" s="35">
        <f>IF(TeamDec[[#This Row],[Gender]]="M",
    IFERROR(VLOOKUP(TeamDec[[#This Row],[FullName]], tblRace3B[[Name]:[Posn]], 2, FALSE), ""),
    IFERROR(VLOOKUP(TeamDec[[#This Row],[FullName]], tblRace3G[[Name]:[Posn]], 2, FALSE), ""))</f>
        <v>23</v>
      </c>
      <c r="AA410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410" s="53" t="str">
        <f>TeamDec[[#This Row],[FullName]]</f>
        <v>Harry Jeffery</v>
      </c>
      <c r="AD410" s="51" t="str">
        <f>TeamDec[[#This Row],[Club]]</f>
        <v>Colchester Harriers</v>
      </c>
      <c r="AE410" s="52" t="str">
        <f>TeamDec[[#This Row],[Gender]]</f>
        <v>M</v>
      </c>
      <c r="AF4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0" s="53" t="str">
        <f>TeamDec[[#This Row],[FullName]]</f>
        <v>Harry Jeffery</v>
      </c>
      <c r="AJ410" s="51" t="str">
        <f>TeamDec[[#This Row],[Club]]</f>
        <v>Colchester Harriers</v>
      </c>
      <c r="AK410" s="52" t="str">
        <f>TeamDec[[#This Row],[Gender]]</f>
        <v>M</v>
      </c>
      <c r="AL4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0" s="53" t="str">
        <f>TeamDec[[#This Row],[FullName]]</f>
        <v>Harry Jeffery</v>
      </c>
      <c r="AP410" s="51" t="str">
        <f>TeamDec[[#This Row],[Club]]</f>
        <v>Colchester Harriers</v>
      </c>
      <c r="AQ410" s="52" t="str">
        <f>TeamDec[[#This Row],[Gender]]</f>
        <v>M</v>
      </c>
      <c r="AR410" s="51" t="str">
        <f>TeamDec[[#This Row],[AG]]</f>
        <v>U13</v>
      </c>
      <c r="AS410" s="35">
        <f t="shared" si="23"/>
        <v>3</v>
      </c>
      <c r="AT410" s="29">
        <f t="shared" si="24"/>
        <v>13</v>
      </c>
    </row>
    <row r="411" spans="1:46" x14ac:dyDescent="0.35">
      <c r="A411" s="5"/>
      <c r="B411" s="24" t="s">
        <v>366</v>
      </c>
      <c r="C411" s="6" t="s">
        <v>619</v>
      </c>
      <c r="D411" s="1" t="s">
        <v>818</v>
      </c>
      <c r="E411" s="1" t="s">
        <v>2</v>
      </c>
      <c r="F411" s="30" t="s">
        <v>16</v>
      </c>
      <c r="G411" s="7">
        <v>9</v>
      </c>
      <c r="H411" s="29" t="str">
        <f t="shared" si="25"/>
        <v>U15</v>
      </c>
      <c r="K411" s="54" t="str">
        <f>TeamDec[[#This Row],[FullName]]</f>
        <v>Hayden Preston</v>
      </c>
      <c r="L411" s="51" t="str">
        <f>TeamDec[[#This Row],[Club]]</f>
        <v>Colchester Harriers</v>
      </c>
      <c r="M411" s="52" t="str">
        <f>TeamDec[[#This Row],[Gender]]</f>
        <v>M</v>
      </c>
      <c r="N41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1" s="53" t="str">
        <f>TeamDec[[#This Row],[FullName]]</f>
        <v>Hayden Preston</v>
      </c>
      <c r="R411" s="51" t="str">
        <f>TeamDec[[#This Row],[Club]]</f>
        <v>Colchester Harriers</v>
      </c>
      <c r="S411" s="52" t="str">
        <f>TeamDec[[#This Row],[Gender]]</f>
        <v>M</v>
      </c>
      <c r="T411" s="35">
        <f>IF(TeamDec[[#This Row],[Gender]]="M",
    IFERROR(VLOOKUP(TeamDec[[#This Row],[FullName]], tblRace2B[[Name]:[Posn]], 2, FALSE), ""),
    IFERROR(VLOOKUP(TeamDec[[#This Row],[FullName]], tblRace2G[[Name]:[Posn]], 2, FALSE), ""))</f>
        <v>6</v>
      </c>
      <c r="U411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411" s="53" t="str">
        <f>TeamDec[[#This Row],[FullName]]</f>
        <v>Hayden Preston</v>
      </c>
      <c r="X411" s="51" t="str">
        <f>TeamDec[[#This Row],[Club]]</f>
        <v>Colchester Harriers</v>
      </c>
      <c r="Y411" s="52" t="str">
        <f>TeamDec[[#This Row],[Gender]]</f>
        <v>M</v>
      </c>
      <c r="Z411" s="35">
        <f>IF(TeamDec[[#This Row],[Gender]]="M",
    IFERROR(VLOOKUP(TeamDec[[#This Row],[FullName]], tblRace3B[[Name]:[Posn]], 2, FALSE), ""),
    IFERROR(VLOOKUP(TeamDec[[#This Row],[FullName]], tblRace3G[[Name]:[Posn]], 2, FALSE), ""))</f>
        <v>4</v>
      </c>
      <c r="AA411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411" s="53" t="str">
        <f>TeamDec[[#This Row],[FullName]]</f>
        <v>Hayden Preston</v>
      </c>
      <c r="AD411" s="51" t="str">
        <f>TeamDec[[#This Row],[Club]]</f>
        <v>Colchester Harriers</v>
      </c>
      <c r="AE411" s="52" t="str">
        <f>TeamDec[[#This Row],[Gender]]</f>
        <v>M</v>
      </c>
      <c r="AF411" s="35">
        <f>IF(TeamDec[[#This Row],[Gender]]="M",
    IFERROR(VLOOKUP(TeamDec[[#This Row],[FullName]], tblRace4B[[Name]:[Posn]], 2, FALSE), ""),
    IFERROR(VLOOKUP(TeamDec[[#This Row],[FullName]], tblRace4G[[Name]:[Posn]], 2, FALSE), ""))</f>
        <v>3</v>
      </c>
      <c r="AG411" s="29">
        <f>IF(TeamDec[[#This Row],[Gender]]="M",
    IFERROR(VLOOKUP(TeamDec[[#This Row],[FullName]], tblRace4B[[Name]:[Points]], 5, FALSE), ""),
    IFERROR(VLOOKUP(TeamDec[[#This Row],[FullName]], tblRace4G[[Name]:[Points]], 5, FALSE), ""))</f>
        <v>2</v>
      </c>
      <c r="AI411" s="53" t="str">
        <f>TeamDec[[#This Row],[FullName]]</f>
        <v>Hayden Preston</v>
      </c>
      <c r="AJ411" s="51" t="str">
        <f>TeamDec[[#This Row],[Club]]</f>
        <v>Colchester Harriers</v>
      </c>
      <c r="AK411" s="52" t="str">
        <f>TeamDec[[#This Row],[Gender]]</f>
        <v>M</v>
      </c>
      <c r="AL4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1" s="53" t="str">
        <f>TeamDec[[#This Row],[FullName]]</f>
        <v>Hayden Preston</v>
      </c>
      <c r="AP411" s="51" t="str">
        <f>TeamDec[[#This Row],[Club]]</f>
        <v>Colchester Harriers</v>
      </c>
      <c r="AQ411" s="52" t="str">
        <f>TeamDec[[#This Row],[Gender]]</f>
        <v>M</v>
      </c>
      <c r="AR411" s="51" t="str">
        <f>TeamDec[[#This Row],[AG]]</f>
        <v>U15</v>
      </c>
      <c r="AS411" s="35">
        <f t="shared" si="23"/>
        <v>3</v>
      </c>
      <c r="AT411" s="29">
        <f t="shared" si="24"/>
        <v>8</v>
      </c>
    </row>
    <row r="412" spans="1:46" x14ac:dyDescent="0.35">
      <c r="A412" s="5"/>
      <c r="B412" s="24" t="s">
        <v>561</v>
      </c>
      <c r="C412" s="6" t="s">
        <v>466</v>
      </c>
      <c r="D412" s="1" t="s">
        <v>960</v>
      </c>
      <c r="E412" s="1" t="s">
        <v>2</v>
      </c>
      <c r="F412" s="30" t="s">
        <v>16</v>
      </c>
      <c r="G412" s="7">
        <v>3</v>
      </c>
      <c r="H412" s="29" t="str">
        <f t="shared" si="25"/>
        <v>U11</v>
      </c>
      <c r="K412" s="54" t="str">
        <f>TeamDec[[#This Row],[FullName]]</f>
        <v>Henry Reynolds</v>
      </c>
      <c r="L412" s="51" t="str">
        <f>TeamDec[[#This Row],[Club]]</f>
        <v>Colchester Harriers</v>
      </c>
      <c r="M412" s="52" t="str">
        <f>TeamDec[[#This Row],[Gender]]</f>
        <v>M</v>
      </c>
      <c r="N41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2" s="53" t="str">
        <f>TeamDec[[#This Row],[FullName]]</f>
        <v>Henry Reynolds</v>
      </c>
      <c r="R412" s="51" t="str">
        <f>TeamDec[[#This Row],[Club]]</f>
        <v>Colchester Harriers</v>
      </c>
      <c r="S412" s="52" t="str">
        <f>TeamDec[[#This Row],[Gender]]</f>
        <v>M</v>
      </c>
      <c r="T41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2" s="53" t="str">
        <f>TeamDec[[#This Row],[FullName]]</f>
        <v>Henry Reynolds</v>
      </c>
      <c r="X412" s="51" t="str">
        <f>TeamDec[[#This Row],[Club]]</f>
        <v>Colchester Harriers</v>
      </c>
      <c r="Y412" s="52" t="str">
        <f>TeamDec[[#This Row],[Gender]]</f>
        <v>M</v>
      </c>
      <c r="Z412" s="35">
        <f>IF(TeamDec[[#This Row],[Gender]]="M",
    IFERROR(VLOOKUP(TeamDec[[#This Row],[FullName]], tblRace3B[[Name]:[Posn]], 2, FALSE), ""),
    IFERROR(VLOOKUP(TeamDec[[#This Row],[FullName]], tblRace3G[[Name]:[Posn]], 2, FALSE), ""))</f>
        <v>54</v>
      </c>
      <c r="AA412" s="29">
        <f>IF(TeamDec[[#This Row],[Gender]]="M",
    IFERROR(VLOOKUP(TeamDec[[#This Row],[FullName]], tblRace3B[[Name]:[Points]], 5, FALSE), ""),
    IFERROR(VLOOKUP(TeamDec[[#This Row],[FullName]], tblRace3G[[Name]:[Points]], 5, FALSE), ""))</f>
        <v>21</v>
      </c>
      <c r="AC412" s="53" t="str">
        <f>TeamDec[[#This Row],[FullName]]</f>
        <v>Henry Reynolds</v>
      </c>
      <c r="AD412" s="51" t="str">
        <f>TeamDec[[#This Row],[Club]]</f>
        <v>Colchester Harriers</v>
      </c>
      <c r="AE412" s="52" t="str">
        <f>TeamDec[[#This Row],[Gender]]</f>
        <v>M</v>
      </c>
      <c r="AF4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2" s="53" t="str">
        <f>TeamDec[[#This Row],[FullName]]</f>
        <v>Henry Reynolds</v>
      </c>
      <c r="AJ412" s="51" t="str">
        <f>TeamDec[[#This Row],[Club]]</f>
        <v>Colchester Harriers</v>
      </c>
      <c r="AK412" s="52" t="str">
        <f>TeamDec[[#This Row],[Gender]]</f>
        <v>M</v>
      </c>
      <c r="AL4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2" s="53" t="str">
        <f>TeamDec[[#This Row],[FullName]]</f>
        <v>Henry Reynolds</v>
      </c>
      <c r="AP412" s="51" t="str">
        <f>TeamDec[[#This Row],[Club]]</f>
        <v>Colchester Harriers</v>
      </c>
      <c r="AQ412" s="52" t="str">
        <f>TeamDec[[#This Row],[Gender]]</f>
        <v>M</v>
      </c>
      <c r="AR412" s="51" t="str">
        <f>TeamDec[[#This Row],[AG]]</f>
        <v>U11</v>
      </c>
      <c r="AS412" s="35">
        <f t="shared" si="23"/>
        <v>1</v>
      </c>
      <c r="AT412" s="29">
        <f t="shared" si="24"/>
        <v>21</v>
      </c>
    </row>
    <row r="413" spans="1:46" x14ac:dyDescent="0.35">
      <c r="A413" s="5"/>
      <c r="B413" s="24" t="s">
        <v>296</v>
      </c>
      <c r="C413" s="6" t="s">
        <v>379</v>
      </c>
      <c r="D413" s="1" t="s">
        <v>961</v>
      </c>
      <c r="E413" s="1" t="s">
        <v>2</v>
      </c>
      <c r="F413" s="30" t="s">
        <v>16</v>
      </c>
      <c r="G413" s="7">
        <v>4</v>
      </c>
      <c r="H413" s="29" t="str">
        <f t="shared" si="25"/>
        <v>U11</v>
      </c>
      <c r="K413" s="54" t="str">
        <f>TeamDec[[#This Row],[FullName]]</f>
        <v>Jack Cooper</v>
      </c>
      <c r="L413" s="51" t="str">
        <f>TeamDec[[#This Row],[Club]]</f>
        <v>Colchester Harriers</v>
      </c>
      <c r="M413" s="52" t="str">
        <f>TeamDec[[#This Row],[Gender]]</f>
        <v>M</v>
      </c>
      <c r="N41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3" s="53" t="str">
        <f>TeamDec[[#This Row],[FullName]]</f>
        <v>Jack Cooper</v>
      </c>
      <c r="R413" s="51" t="str">
        <f>TeamDec[[#This Row],[Club]]</f>
        <v>Colchester Harriers</v>
      </c>
      <c r="S413" s="52" t="str">
        <f>TeamDec[[#This Row],[Gender]]</f>
        <v>M</v>
      </c>
      <c r="T41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3" s="53" t="str">
        <f>TeamDec[[#This Row],[FullName]]</f>
        <v>Jack Cooper</v>
      </c>
      <c r="X413" s="51" t="str">
        <f>TeamDec[[#This Row],[Club]]</f>
        <v>Colchester Harriers</v>
      </c>
      <c r="Y413" s="52" t="str">
        <f>TeamDec[[#This Row],[Gender]]</f>
        <v>M</v>
      </c>
      <c r="Z413" s="35">
        <f>IF(TeamDec[[#This Row],[Gender]]="M",
    IFERROR(VLOOKUP(TeamDec[[#This Row],[FullName]], tblRace3B[[Name]:[Posn]], 2, FALSE), ""),
    IFERROR(VLOOKUP(TeamDec[[#This Row],[FullName]], tblRace3G[[Name]:[Posn]], 2, FALSE), ""))</f>
        <v>58</v>
      </c>
      <c r="AA413" s="29">
        <f>IF(TeamDec[[#This Row],[Gender]]="M",
    IFERROR(VLOOKUP(TeamDec[[#This Row],[FullName]], tblRace3B[[Name]:[Points]], 5, FALSE), ""),
    IFERROR(VLOOKUP(TeamDec[[#This Row],[FullName]], tblRace3G[[Name]:[Points]], 5, FALSE), ""))</f>
        <v>23</v>
      </c>
      <c r="AC413" s="53" t="str">
        <f>TeamDec[[#This Row],[FullName]]</f>
        <v>Jack Cooper</v>
      </c>
      <c r="AD413" s="51" t="str">
        <f>TeamDec[[#This Row],[Club]]</f>
        <v>Colchester Harriers</v>
      </c>
      <c r="AE413" s="52" t="str">
        <f>TeamDec[[#This Row],[Gender]]</f>
        <v>M</v>
      </c>
      <c r="AF4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3" s="53" t="str">
        <f>TeamDec[[#This Row],[FullName]]</f>
        <v>Jack Cooper</v>
      </c>
      <c r="AJ413" s="51" t="str">
        <f>TeamDec[[#This Row],[Club]]</f>
        <v>Colchester Harriers</v>
      </c>
      <c r="AK413" s="52" t="str">
        <f>TeamDec[[#This Row],[Gender]]</f>
        <v>M</v>
      </c>
      <c r="AL4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3" s="53" t="str">
        <f>TeamDec[[#This Row],[FullName]]</f>
        <v>Jack Cooper</v>
      </c>
      <c r="AP413" s="51" t="str">
        <f>TeamDec[[#This Row],[Club]]</f>
        <v>Colchester Harriers</v>
      </c>
      <c r="AQ413" s="52" t="str">
        <f>TeamDec[[#This Row],[Gender]]</f>
        <v>M</v>
      </c>
      <c r="AR413" s="51" t="str">
        <f>TeamDec[[#This Row],[AG]]</f>
        <v>U11</v>
      </c>
      <c r="AS413" s="35">
        <f t="shared" si="23"/>
        <v>1</v>
      </c>
      <c r="AT413" s="29">
        <f t="shared" si="24"/>
        <v>23</v>
      </c>
    </row>
    <row r="414" spans="1:46" x14ac:dyDescent="0.35">
      <c r="A414" s="5"/>
      <c r="B414" s="24" t="s">
        <v>569</v>
      </c>
      <c r="C414" s="6" t="s">
        <v>570</v>
      </c>
      <c r="D414" s="1" t="s">
        <v>962</v>
      </c>
      <c r="E414" s="1" t="s">
        <v>2</v>
      </c>
      <c r="F414" s="30" t="s">
        <v>16</v>
      </c>
      <c r="G414" s="7">
        <v>5</v>
      </c>
      <c r="H414" s="29" t="str">
        <f t="shared" si="25"/>
        <v>U11</v>
      </c>
      <c r="K414" s="54" t="str">
        <f>TeamDec[[#This Row],[FullName]]</f>
        <v>Jake whybrow</v>
      </c>
      <c r="L414" s="51" t="str">
        <f>TeamDec[[#This Row],[Club]]</f>
        <v>Colchester Harriers</v>
      </c>
      <c r="M414" s="52" t="str">
        <f>TeamDec[[#This Row],[Gender]]</f>
        <v>M</v>
      </c>
      <c r="N41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4" s="53" t="str">
        <f>TeamDec[[#This Row],[FullName]]</f>
        <v>Jake whybrow</v>
      </c>
      <c r="R414" s="51" t="str">
        <f>TeamDec[[#This Row],[Club]]</f>
        <v>Colchester Harriers</v>
      </c>
      <c r="S414" s="52" t="str">
        <f>TeamDec[[#This Row],[Gender]]</f>
        <v>M</v>
      </c>
      <c r="T4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4" s="53" t="str">
        <f>TeamDec[[#This Row],[FullName]]</f>
        <v>Jake whybrow</v>
      </c>
      <c r="X414" s="51" t="str">
        <f>TeamDec[[#This Row],[Club]]</f>
        <v>Colchester Harriers</v>
      </c>
      <c r="Y414" s="52" t="str">
        <f>TeamDec[[#This Row],[Gender]]</f>
        <v>M</v>
      </c>
      <c r="Z4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4" s="53" t="str">
        <f>TeamDec[[#This Row],[FullName]]</f>
        <v>Jake whybrow</v>
      </c>
      <c r="AD414" s="51" t="str">
        <f>TeamDec[[#This Row],[Club]]</f>
        <v>Colchester Harriers</v>
      </c>
      <c r="AE414" s="52" t="str">
        <f>TeamDec[[#This Row],[Gender]]</f>
        <v>M</v>
      </c>
      <c r="AF4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4" s="53" t="str">
        <f>TeamDec[[#This Row],[FullName]]</f>
        <v>Jake whybrow</v>
      </c>
      <c r="AJ414" s="51" t="str">
        <f>TeamDec[[#This Row],[Club]]</f>
        <v>Colchester Harriers</v>
      </c>
      <c r="AK414" s="52" t="str">
        <f>TeamDec[[#This Row],[Gender]]</f>
        <v>M</v>
      </c>
      <c r="AL4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4" s="53" t="str">
        <f>TeamDec[[#This Row],[FullName]]</f>
        <v>Jake whybrow</v>
      </c>
      <c r="AP414" s="51" t="str">
        <f>TeamDec[[#This Row],[Club]]</f>
        <v>Colchester Harriers</v>
      </c>
      <c r="AQ414" s="52" t="str">
        <f>TeamDec[[#This Row],[Gender]]</f>
        <v>M</v>
      </c>
      <c r="AR414" s="51" t="str">
        <f>TeamDec[[#This Row],[AG]]</f>
        <v>U11</v>
      </c>
      <c r="AS414" s="35">
        <f t="shared" si="23"/>
        <v>0</v>
      </c>
      <c r="AT414" s="29">
        <f t="shared" si="24"/>
        <v>0</v>
      </c>
    </row>
    <row r="415" spans="1:46" x14ac:dyDescent="0.35">
      <c r="A415" s="5"/>
      <c r="B415" s="24" t="s">
        <v>606</v>
      </c>
      <c r="C415" s="6" t="s">
        <v>689</v>
      </c>
      <c r="D415" s="1" t="s">
        <v>696</v>
      </c>
      <c r="E415" s="1" t="s">
        <v>2</v>
      </c>
      <c r="F415" s="30" t="s">
        <v>16</v>
      </c>
      <c r="G415" s="7">
        <v>6</v>
      </c>
      <c r="H415" s="29" t="str">
        <f t="shared" si="25"/>
        <v>U11</v>
      </c>
      <c r="K415" s="54" t="str">
        <f>TeamDec[[#This Row],[FullName]]</f>
        <v>James Heath</v>
      </c>
      <c r="L415" s="51" t="str">
        <f>TeamDec[[#This Row],[Club]]</f>
        <v>Colchester Harriers</v>
      </c>
      <c r="M415" s="52" t="str">
        <f>TeamDec[[#This Row],[Gender]]</f>
        <v>M</v>
      </c>
      <c r="N415" s="55">
        <f>IF(TeamDec[[#This Row],[Gender]]="M",
    IFERROR(VLOOKUP(TeamDec[[#This Row],[FullName]], tblRace1B[[Name]:[Posn]], 2, FALSE), ""),
    IFERROR(VLOOKUP(TeamDec[[#This Row],[FullName]], tblRace1G[[Name]:[Posn]], 2, FALSE), ""))</f>
        <v>18</v>
      </c>
      <c r="O415" s="56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415" s="53" t="str">
        <f>TeamDec[[#This Row],[FullName]]</f>
        <v>James Heath</v>
      </c>
      <c r="R415" s="51" t="str">
        <f>TeamDec[[#This Row],[Club]]</f>
        <v>Colchester Harriers</v>
      </c>
      <c r="S415" s="52" t="str">
        <f>TeamDec[[#This Row],[Gender]]</f>
        <v>M</v>
      </c>
      <c r="T41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5" s="53" t="str">
        <f>TeamDec[[#This Row],[FullName]]</f>
        <v>James Heath</v>
      </c>
      <c r="X415" s="51" t="str">
        <f>TeamDec[[#This Row],[Club]]</f>
        <v>Colchester Harriers</v>
      </c>
      <c r="Y415" s="52" t="str">
        <f>TeamDec[[#This Row],[Gender]]</f>
        <v>M</v>
      </c>
      <c r="Z415" s="35">
        <f>IF(TeamDec[[#This Row],[Gender]]="M",
    IFERROR(VLOOKUP(TeamDec[[#This Row],[FullName]], tblRace3B[[Name]:[Posn]], 2, FALSE), ""),
    IFERROR(VLOOKUP(TeamDec[[#This Row],[FullName]], tblRace3G[[Name]:[Posn]], 2, FALSE), ""))</f>
        <v>16</v>
      </c>
      <c r="AA415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415" s="53" t="str">
        <f>TeamDec[[#This Row],[FullName]]</f>
        <v>James Heath</v>
      </c>
      <c r="AD415" s="51" t="str">
        <f>TeamDec[[#This Row],[Club]]</f>
        <v>Colchester Harriers</v>
      </c>
      <c r="AE415" s="52" t="str">
        <f>TeamDec[[#This Row],[Gender]]</f>
        <v>M</v>
      </c>
      <c r="AF4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5" s="53" t="str">
        <f>TeamDec[[#This Row],[FullName]]</f>
        <v>James Heath</v>
      </c>
      <c r="AJ415" s="51" t="str">
        <f>TeamDec[[#This Row],[Club]]</f>
        <v>Colchester Harriers</v>
      </c>
      <c r="AK415" s="52" t="str">
        <f>TeamDec[[#This Row],[Gender]]</f>
        <v>M</v>
      </c>
      <c r="AL4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5" s="53" t="str">
        <f>TeamDec[[#This Row],[FullName]]</f>
        <v>James Heath</v>
      </c>
      <c r="AP415" s="51" t="str">
        <f>TeamDec[[#This Row],[Club]]</f>
        <v>Colchester Harriers</v>
      </c>
      <c r="AQ415" s="52" t="str">
        <f>TeamDec[[#This Row],[Gender]]</f>
        <v>M</v>
      </c>
      <c r="AR415" s="51" t="str">
        <f>TeamDec[[#This Row],[AG]]</f>
        <v>U11</v>
      </c>
      <c r="AS415" s="35">
        <f t="shared" si="23"/>
        <v>2</v>
      </c>
      <c r="AT415" s="29">
        <f t="shared" si="24"/>
        <v>5</v>
      </c>
    </row>
    <row r="416" spans="1:46" x14ac:dyDescent="0.35">
      <c r="A416" s="5"/>
      <c r="B416" s="24" t="s">
        <v>596</v>
      </c>
      <c r="C416" s="6" t="s">
        <v>597</v>
      </c>
      <c r="D416" s="1" t="s">
        <v>963</v>
      </c>
      <c r="E416" s="1" t="s">
        <v>2</v>
      </c>
      <c r="F416" s="30" t="s">
        <v>16</v>
      </c>
      <c r="G416" s="7">
        <v>7</v>
      </c>
      <c r="H416" s="29" t="str">
        <f t="shared" si="25"/>
        <v>U13</v>
      </c>
      <c r="K416" s="54" t="str">
        <f>TeamDec[[#This Row],[FullName]]</f>
        <v>Jayden Osayande</v>
      </c>
      <c r="L416" s="51" t="str">
        <f>TeamDec[[#This Row],[Club]]</f>
        <v>Colchester Harriers</v>
      </c>
      <c r="M416" s="52" t="str">
        <f>TeamDec[[#This Row],[Gender]]</f>
        <v>M</v>
      </c>
      <c r="N41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6" s="53" t="str">
        <f>TeamDec[[#This Row],[FullName]]</f>
        <v>Jayden Osayande</v>
      </c>
      <c r="R416" s="51" t="str">
        <f>TeamDec[[#This Row],[Club]]</f>
        <v>Colchester Harriers</v>
      </c>
      <c r="S416" s="52" t="str">
        <f>TeamDec[[#This Row],[Gender]]</f>
        <v>M</v>
      </c>
      <c r="T4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6" s="53" t="str">
        <f>TeamDec[[#This Row],[FullName]]</f>
        <v>Jayden Osayande</v>
      </c>
      <c r="X416" s="51" t="str">
        <f>TeamDec[[#This Row],[Club]]</f>
        <v>Colchester Harriers</v>
      </c>
      <c r="Y416" s="52" t="str">
        <f>TeamDec[[#This Row],[Gender]]</f>
        <v>M</v>
      </c>
      <c r="Z4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6" s="53" t="str">
        <f>TeamDec[[#This Row],[FullName]]</f>
        <v>Jayden Osayande</v>
      </c>
      <c r="AD416" s="51" t="str">
        <f>TeamDec[[#This Row],[Club]]</f>
        <v>Colchester Harriers</v>
      </c>
      <c r="AE416" s="52" t="str">
        <f>TeamDec[[#This Row],[Gender]]</f>
        <v>M</v>
      </c>
      <c r="AF4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6" s="53" t="str">
        <f>TeamDec[[#This Row],[FullName]]</f>
        <v>Jayden Osayande</v>
      </c>
      <c r="AJ416" s="51" t="str">
        <f>TeamDec[[#This Row],[Club]]</f>
        <v>Colchester Harriers</v>
      </c>
      <c r="AK416" s="52" t="str">
        <f>TeamDec[[#This Row],[Gender]]</f>
        <v>M</v>
      </c>
      <c r="AL4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6" s="53" t="str">
        <f>TeamDec[[#This Row],[FullName]]</f>
        <v>Jayden Osayande</v>
      </c>
      <c r="AP416" s="51" t="str">
        <f>TeamDec[[#This Row],[Club]]</f>
        <v>Colchester Harriers</v>
      </c>
      <c r="AQ416" s="52" t="str">
        <f>TeamDec[[#This Row],[Gender]]</f>
        <v>M</v>
      </c>
      <c r="AR416" s="51" t="str">
        <f>TeamDec[[#This Row],[AG]]</f>
        <v>U13</v>
      </c>
      <c r="AS416" s="35">
        <f t="shared" si="23"/>
        <v>0</v>
      </c>
      <c r="AT416" s="29">
        <f t="shared" si="24"/>
        <v>0</v>
      </c>
    </row>
    <row r="417" spans="1:46" x14ac:dyDescent="0.35">
      <c r="A417" s="5"/>
      <c r="B417" s="24" t="s">
        <v>610</v>
      </c>
      <c r="C417" s="6" t="s">
        <v>611</v>
      </c>
      <c r="D417" s="1" t="s">
        <v>964</v>
      </c>
      <c r="E417" s="1" t="s">
        <v>2</v>
      </c>
      <c r="F417" s="30" t="s">
        <v>16</v>
      </c>
      <c r="G417" s="7">
        <v>8</v>
      </c>
      <c r="H417" s="29" t="str">
        <f t="shared" si="25"/>
        <v>U13</v>
      </c>
      <c r="K417" s="54" t="str">
        <f>TeamDec[[#This Row],[FullName]]</f>
        <v>JaydenLee Bhaskaran</v>
      </c>
      <c r="L417" s="51" t="str">
        <f>TeamDec[[#This Row],[Club]]</f>
        <v>Colchester Harriers</v>
      </c>
      <c r="M417" s="52" t="str">
        <f>TeamDec[[#This Row],[Gender]]</f>
        <v>M</v>
      </c>
      <c r="N41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7" s="53" t="str">
        <f>TeamDec[[#This Row],[FullName]]</f>
        <v>JaydenLee Bhaskaran</v>
      </c>
      <c r="R417" s="51" t="str">
        <f>TeamDec[[#This Row],[Club]]</f>
        <v>Colchester Harriers</v>
      </c>
      <c r="S417" s="52" t="str">
        <f>TeamDec[[#This Row],[Gender]]</f>
        <v>M</v>
      </c>
      <c r="T4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7" s="53" t="str">
        <f>TeamDec[[#This Row],[FullName]]</f>
        <v>JaydenLee Bhaskaran</v>
      </c>
      <c r="X417" s="51" t="str">
        <f>TeamDec[[#This Row],[Club]]</f>
        <v>Colchester Harriers</v>
      </c>
      <c r="Y417" s="52" t="str">
        <f>TeamDec[[#This Row],[Gender]]</f>
        <v>M</v>
      </c>
      <c r="Z4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7" s="53" t="str">
        <f>TeamDec[[#This Row],[FullName]]</f>
        <v>JaydenLee Bhaskaran</v>
      </c>
      <c r="AD417" s="51" t="str">
        <f>TeamDec[[#This Row],[Club]]</f>
        <v>Colchester Harriers</v>
      </c>
      <c r="AE417" s="52" t="str">
        <f>TeamDec[[#This Row],[Gender]]</f>
        <v>M</v>
      </c>
      <c r="AF4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7" s="53" t="str">
        <f>TeamDec[[#This Row],[FullName]]</f>
        <v>JaydenLee Bhaskaran</v>
      </c>
      <c r="AJ417" s="51" t="str">
        <f>TeamDec[[#This Row],[Club]]</f>
        <v>Colchester Harriers</v>
      </c>
      <c r="AK417" s="52" t="str">
        <f>TeamDec[[#This Row],[Gender]]</f>
        <v>M</v>
      </c>
      <c r="AL4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7" s="53" t="str">
        <f>TeamDec[[#This Row],[FullName]]</f>
        <v>JaydenLee Bhaskaran</v>
      </c>
      <c r="AP417" s="51" t="str">
        <f>TeamDec[[#This Row],[Club]]</f>
        <v>Colchester Harriers</v>
      </c>
      <c r="AQ417" s="52" t="str">
        <f>TeamDec[[#This Row],[Gender]]</f>
        <v>M</v>
      </c>
      <c r="AR417" s="51" t="str">
        <f>TeamDec[[#This Row],[AG]]</f>
        <v>U13</v>
      </c>
      <c r="AS417" s="35">
        <f t="shared" si="23"/>
        <v>0</v>
      </c>
      <c r="AT417" s="29">
        <f t="shared" si="24"/>
        <v>0</v>
      </c>
    </row>
    <row r="418" spans="1:46" x14ac:dyDescent="0.35">
      <c r="A418" s="5"/>
      <c r="B418" s="24" t="s">
        <v>598</v>
      </c>
      <c r="C418" s="6" t="s">
        <v>599</v>
      </c>
      <c r="D418" s="1" t="s">
        <v>965</v>
      </c>
      <c r="E418" s="1" t="s">
        <v>2</v>
      </c>
      <c r="F418" s="30" t="s">
        <v>16</v>
      </c>
      <c r="G418" s="7">
        <v>7</v>
      </c>
      <c r="H418" s="29" t="str">
        <f t="shared" si="25"/>
        <v>U13</v>
      </c>
      <c r="K418" s="54" t="str">
        <f>TeamDec[[#This Row],[FullName]]</f>
        <v>Jesse Frost</v>
      </c>
      <c r="L418" s="51" t="str">
        <f>TeamDec[[#This Row],[Club]]</f>
        <v>Colchester Harriers</v>
      </c>
      <c r="M418" s="52" t="str">
        <f>TeamDec[[#This Row],[Gender]]</f>
        <v>M</v>
      </c>
      <c r="N41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8" s="53" t="str">
        <f>TeamDec[[#This Row],[FullName]]</f>
        <v>Jesse Frost</v>
      </c>
      <c r="R418" s="51" t="str">
        <f>TeamDec[[#This Row],[Club]]</f>
        <v>Colchester Harriers</v>
      </c>
      <c r="S418" s="52" t="str">
        <f>TeamDec[[#This Row],[Gender]]</f>
        <v>M</v>
      </c>
      <c r="T4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8" s="53" t="str">
        <f>TeamDec[[#This Row],[FullName]]</f>
        <v>Jesse Frost</v>
      </c>
      <c r="X418" s="51" t="str">
        <f>TeamDec[[#This Row],[Club]]</f>
        <v>Colchester Harriers</v>
      </c>
      <c r="Y418" s="52" t="str">
        <f>TeamDec[[#This Row],[Gender]]</f>
        <v>M</v>
      </c>
      <c r="Z4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8" s="53" t="str">
        <f>TeamDec[[#This Row],[FullName]]</f>
        <v>Jesse Frost</v>
      </c>
      <c r="AD418" s="51" t="str">
        <f>TeamDec[[#This Row],[Club]]</f>
        <v>Colchester Harriers</v>
      </c>
      <c r="AE418" s="52" t="str">
        <f>TeamDec[[#This Row],[Gender]]</f>
        <v>M</v>
      </c>
      <c r="AF4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8" s="53" t="str">
        <f>TeamDec[[#This Row],[FullName]]</f>
        <v>Jesse Frost</v>
      </c>
      <c r="AJ418" s="51" t="str">
        <f>TeamDec[[#This Row],[Club]]</f>
        <v>Colchester Harriers</v>
      </c>
      <c r="AK418" s="52" t="str">
        <f>TeamDec[[#This Row],[Gender]]</f>
        <v>M</v>
      </c>
      <c r="AL4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8" s="53" t="str">
        <f>TeamDec[[#This Row],[FullName]]</f>
        <v>Jesse Frost</v>
      </c>
      <c r="AP418" s="51" t="str">
        <f>TeamDec[[#This Row],[Club]]</f>
        <v>Colchester Harriers</v>
      </c>
      <c r="AQ418" s="52" t="str">
        <f>TeamDec[[#This Row],[Gender]]</f>
        <v>M</v>
      </c>
      <c r="AR418" s="51" t="str">
        <f>TeamDec[[#This Row],[AG]]</f>
        <v>U13</v>
      </c>
      <c r="AS418" s="35">
        <f t="shared" si="23"/>
        <v>0</v>
      </c>
      <c r="AT418" s="29">
        <f t="shared" si="24"/>
        <v>0</v>
      </c>
    </row>
    <row r="419" spans="1:46" x14ac:dyDescent="0.35">
      <c r="A419" s="5"/>
      <c r="B419" s="24" t="s">
        <v>598</v>
      </c>
      <c r="C419" s="6" t="s">
        <v>597</v>
      </c>
      <c r="D419" s="1" t="s">
        <v>966</v>
      </c>
      <c r="E419" s="1" t="s">
        <v>2</v>
      </c>
      <c r="F419" s="30" t="s">
        <v>16</v>
      </c>
      <c r="G419" s="7">
        <v>9</v>
      </c>
      <c r="H419" s="29" t="str">
        <f t="shared" si="25"/>
        <v>U15</v>
      </c>
      <c r="K419" s="54" t="str">
        <f>TeamDec[[#This Row],[FullName]]</f>
        <v>Jesse Osayande</v>
      </c>
      <c r="L419" s="51" t="str">
        <f>TeamDec[[#This Row],[Club]]</f>
        <v>Colchester Harriers</v>
      </c>
      <c r="M419" s="52" t="str">
        <f>TeamDec[[#This Row],[Gender]]</f>
        <v>M</v>
      </c>
      <c r="N41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9" s="53" t="str">
        <f>TeamDec[[#This Row],[FullName]]</f>
        <v>Jesse Osayande</v>
      </c>
      <c r="R419" s="51" t="str">
        <f>TeamDec[[#This Row],[Club]]</f>
        <v>Colchester Harriers</v>
      </c>
      <c r="S419" s="52" t="str">
        <f>TeamDec[[#This Row],[Gender]]</f>
        <v>M</v>
      </c>
      <c r="T4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9" s="53" t="str">
        <f>TeamDec[[#This Row],[FullName]]</f>
        <v>Jesse Osayande</v>
      </c>
      <c r="X419" s="51" t="str">
        <f>TeamDec[[#This Row],[Club]]</f>
        <v>Colchester Harriers</v>
      </c>
      <c r="Y419" s="52" t="str">
        <f>TeamDec[[#This Row],[Gender]]</f>
        <v>M</v>
      </c>
      <c r="Z4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9" s="53" t="str">
        <f>TeamDec[[#This Row],[FullName]]</f>
        <v>Jesse Osayande</v>
      </c>
      <c r="AD419" s="51" t="str">
        <f>TeamDec[[#This Row],[Club]]</f>
        <v>Colchester Harriers</v>
      </c>
      <c r="AE419" s="52" t="str">
        <f>TeamDec[[#This Row],[Gender]]</f>
        <v>M</v>
      </c>
      <c r="AF4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9" s="53" t="str">
        <f>TeamDec[[#This Row],[FullName]]</f>
        <v>Jesse Osayande</v>
      </c>
      <c r="AJ419" s="51" t="str">
        <f>TeamDec[[#This Row],[Club]]</f>
        <v>Colchester Harriers</v>
      </c>
      <c r="AK419" s="52" t="str">
        <f>TeamDec[[#This Row],[Gender]]</f>
        <v>M</v>
      </c>
      <c r="AL4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9" s="53" t="str">
        <f>TeamDec[[#This Row],[FullName]]</f>
        <v>Jesse Osayande</v>
      </c>
      <c r="AP419" s="51" t="str">
        <f>TeamDec[[#This Row],[Club]]</f>
        <v>Colchester Harriers</v>
      </c>
      <c r="AQ419" s="52" t="str">
        <f>TeamDec[[#This Row],[Gender]]</f>
        <v>M</v>
      </c>
      <c r="AR419" s="51" t="str">
        <f>TeamDec[[#This Row],[AG]]</f>
        <v>U15</v>
      </c>
      <c r="AS419" s="35">
        <f t="shared" si="23"/>
        <v>0</v>
      </c>
      <c r="AT419" s="29">
        <f t="shared" si="24"/>
        <v>0</v>
      </c>
    </row>
    <row r="420" spans="1:46" x14ac:dyDescent="0.35">
      <c r="A420" s="5"/>
      <c r="B420" s="24" t="s">
        <v>252</v>
      </c>
      <c r="C420" s="6" t="s">
        <v>575</v>
      </c>
      <c r="D420" s="1" t="s">
        <v>967</v>
      </c>
      <c r="E420" s="1" t="s">
        <v>2</v>
      </c>
      <c r="F420" s="30" t="s">
        <v>16</v>
      </c>
      <c r="G420" s="7">
        <v>5</v>
      </c>
      <c r="H420" s="29" t="str">
        <f t="shared" si="25"/>
        <v>U11</v>
      </c>
      <c r="K420" s="53" t="str">
        <f>TeamDec[[#This Row],[FullName]]</f>
        <v>Joshua Weymouth</v>
      </c>
      <c r="L420" s="51" t="str">
        <f>TeamDec[[#This Row],[Club]]</f>
        <v>Colchester Harriers</v>
      </c>
      <c r="M420" s="52" t="str">
        <f>TeamDec[[#This Row],[Gender]]</f>
        <v>M</v>
      </c>
      <c r="N4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0" s="54" t="str">
        <f>TeamDec[[#This Row],[FullName]]</f>
        <v>Joshua Weymouth</v>
      </c>
      <c r="R420" s="51" t="str">
        <f>TeamDec[[#This Row],[Club]]</f>
        <v>Colchester Harriers</v>
      </c>
      <c r="S420" s="52" t="str">
        <f>TeamDec[[#This Row],[Gender]]</f>
        <v>M</v>
      </c>
      <c r="T420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0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0" s="53" t="str">
        <f>TeamDec[[#This Row],[FullName]]</f>
        <v>Joshua Weymouth</v>
      </c>
      <c r="X420" s="51" t="str">
        <f>TeamDec[[#This Row],[Club]]</f>
        <v>Colchester Harriers</v>
      </c>
      <c r="Y420" s="52" t="str">
        <f>TeamDec[[#This Row],[Gender]]</f>
        <v>M</v>
      </c>
      <c r="Z4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0" s="53" t="str">
        <f>TeamDec[[#This Row],[FullName]]</f>
        <v>Joshua Weymouth</v>
      </c>
      <c r="AD420" s="51" t="str">
        <f>TeamDec[[#This Row],[Club]]</f>
        <v>Colchester Harriers</v>
      </c>
      <c r="AE420" s="52" t="str">
        <f>TeamDec[[#This Row],[Gender]]</f>
        <v>M</v>
      </c>
      <c r="AF4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0" s="53" t="str">
        <f>TeamDec[[#This Row],[FullName]]</f>
        <v>Joshua Weymouth</v>
      </c>
      <c r="AJ420" s="51" t="str">
        <f>TeamDec[[#This Row],[Club]]</f>
        <v>Colchester Harriers</v>
      </c>
      <c r="AK420" s="52" t="str">
        <f>TeamDec[[#This Row],[Gender]]</f>
        <v>M</v>
      </c>
      <c r="AL4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0" s="53" t="str">
        <f>TeamDec[[#This Row],[FullName]]</f>
        <v>Joshua Weymouth</v>
      </c>
      <c r="AP420" s="51" t="str">
        <f>TeamDec[[#This Row],[Club]]</f>
        <v>Colchester Harriers</v>
      </c>
      <c r="AQ420" s="52" t="str">
        <f>TeamDec[[#This Row],[Gender]]</f>
        <v>M</v>
      </c>
      <c r="AR420" s="51" t="str">
        <f>TeamDec[[#This Row],[AG]]</f>
        <v>U11</v>
      </c>
      <c r="AS420" s="35">
        <f t="shared" si="23"/>
        <v>0</v>
      </c>
      <c r="AT420" s="29">
        <f t="shared" si="24"/>
        <v>0</v>
      </c>
    </row>
    <row r="421" spans="1:46" x14ac:dyDescent="0.35">
      <c r="A421" s="5"/>
      <c r="B421" s="24" t="s">
        <v>252</v>
      </c>
      <c r="C421" s="6" t="s">
        <v>586</v>
      </c>
      <c r="D421" s="1" t="s">
        <v>968</v>
      </c>
      <c r="E421" s="1" t="s">
        <v>2</v>
      </c>
      <c r="F421" s="30" t="s">
        <v>16</v>
      </c>
      <c r="G421" s="7">
        <v>6</v>
      </c>
      <c r="H421" s="29" t="str">
        <f t="shared" si="25"/>
        <v>U11</v>
      </c>
      <c r="K421" s="53" t="str">
        <f>TeamDec[[#This Row],[FullName]]</f>
        <v>Joshua Ekunday</v>
      </c>
      <c r="L421" s="51" t="str">
        <f>TeamDec[[#This Row],[Club]]</f>
        <v>Colchester Harriers</v>
      </c>
      <c r="M421" s="52" t="str">
        <f>TeamDec[[#This Row],[Gender]]</f>
        <v>M</v>
      </c>
      <c r="N4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1" s="54" t="str">
        <f>TeamDec[[#This Row],[FullName]]</f>
        <v>Joshua Ekunday</v>
      </c>
      <c r="R421" s="51" t="str">
        <f>TeamDec[[#This Row],[Club]]</f>
        <v>Colchester Harriers</v>
      </c>
      <c r="S421" s="52" t="str">
        <f>TeamDec[[#This Row],[Gender]]</f>
        <v>M</v>
      </c>
      <c r="T42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1" s="53" t="str">
        <f>TeamDec[[#This Row],[FullName]]</f>
        <v>Joshua Ekunday</v>
      </c>
      <c r="X421" s="51" t="str">
        <f>TeamDec[[#This Row],[Club]]</f>
        <v>Colchester Harriers</v>
      </c>
      <c r="Y421" s="52" t="str">
        <f>TeamDec[[#This Row],[Gender]]</f>
        <v>M</v>
      </c>
      <c r="Z4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1" s="53" t="str">
        <f>TeamDec[[#This Row],[FullName]]</f>
        <v>Joshua Ekunday</v>
      </c>
      <c r="AD421" s="51" t="str">
        <f>TeamDec[[#This Row],[Club]]</f>
        <v>Colchester Harriers</v>
      </c>
      <c r="AE421" s="52" t="str">
        <f>TeamDec[[#This Row],[Gender]]</f>
        <v>M</v>
      </c>
      <c r="AF4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1" s="53" t="str">
        <f>TeamDec[[#This Row],[FullName]]</f>
        <v>Joshua Ekunday</v>
      </c>
      <c r="AJ421" s="51" t="str">
        <f>TeamDec[[#This Row],[Club]]</f>
        <v>Colchester Harriers</v>
      </c>
      <c r="AK421" s="52" t="str">
        <f>TeamDec[[#This Row],[Gender]]</f>
        <v>M</v>
      </c>
      <c r="AL4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1" s="53" t="str">
        <f>TeamDec[[#This Row],[FullName]]</f>
        <v>Joshua Ekunday</v>
      </c>
      <c r="AP421" s="51" t="str">
        <f>TeamDec[[#This Row],[Club]]</f>
        <v>Colchester Harriers</v>
      </c>
      <c r="AQ421" s="52" t="str">
        <f>TeamDec[[#This Row],[Gender]]</f>
        <v>M</v>
      </c>
      <c r="AR421" s="51" t="str">
        <f>TeamDec[[#This Row],[AG]]</f>
        <v>U11</v>
      </c>
      <c r="AS421" s="35">
        <f t="shared" si="23"/>
        <v>0</v>
      </c>
      <c r="AT421" s="29">
        <f t="shared" si="24"/>
        <v>0</v>
      </c>
    </row>
    <row r="422" spans="1:46" x14ac:dyDescent="0.35">
      <c r="A422" s="5"/>
      <c r="B422" s="24" t="s">
        <v>630</v>
      </c>
      <c r="C422" s="6" t="s">
        <v>631</v>
      </c>
      <c r="D422" s="1" t="s">
        <v>969</v>
      </c>
      <c r="E422" s="1" t="s">
        <v>2</v>
      </c>
      <c r="F422" s="30" t="s">
        <v>16</v>
      </c>
      <c r="G422" s="7">
        <v>10</v>
      </c>
      <c r="H422" s="29" t="str">
        <f t="shared" si="25"/>
        <v>U15</v>
      </c>
      <c r="K422" s="53" t="str">
        <f>TeamDec[[#This Row],[FullName]]</f>
        <v>Kai Glanville</v>
      </c>
      <c r="L422" s="51" t="str">
        <f>TeamDec[[#This Row],[Club]]</f>
        <v>Colchester Harriers</v>
      </c>
      <c r="M422" s="52" t="str">
        <f>TeamDec[[#This Row],[Gender]]</f>
        <v>M</v>
      </c>
      <c r="N4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2" s="54" t="str">
        <f>TeamDec[[#This Row],[FullName]]</f>
        <v>Kai Glanville</v>
      </c>
      <c r="R422" s="51" t="str">
        <f>TeamDec[[#This Row],[Club]]</f>
        <v>Colchester Harriers</v>
      </c>
      <c r="S422" s="52" t="str">
        <f>TeamDec[[#This Row],[Gender]]</f>
        <v>M</v>
      </c>
      <c r="T422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2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2" s="53" t="str">
        <f>TeamDec[[#This Row],[FullName]]</f>
        <v>Kai Glanville</v>
      </c>
      <c r="X422" s="51" t="str">
        <f>TeamDec[[#This Row],[Club]]</f>
        <v>Colchester Harriers</v>
      </c>
      <c r="Y422" s="52" t="str">
        <f>TeamDec[[#This Row],[Gender]]</f>
        <v>M</v>
      </c>
      <c r="Z4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2" s="53" t="str">
        <f>TeamDec[[#This Row],[FullName]]</f>
        <v>Kai Glanville</v>
      </c>
      <c r="AD422" s="51" t="str">
        <f>TeamDec[[#This Row],[Club]]</f>
        <v>Colchester Harriers</v>
      </c>
      <c r="AE422" s="52" t="str">
        <f>TeamDec[[#This Row],[Gender]]</f>
        <v>M</v>
      </c>
      <c r="AF4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2" s="53" t="str">
        <f>TeamDec[[#This Row],[FullName]]</f>
        <v>Kai Glanville</v>
      </c>
      <c r="AJ422" s="51" t="str">
        <f>TeamDec[[#This Row],[Club]]</f>
        <v>Colchester Harriers</v>
      </c>
      <c r="AK422" s="52" t="str">
        <f>TeamDec[[#This Row],[Gender]]</f>
        <v>M</v>
      </c>
      <c r="AL4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2" s="53" t="str">
        <f>TeamDec[[#This Row],[FullName]]</f>
        <v>Kai Glanville</v>
      </c>
      <c r="AP422" s="51" t="str">
        <f>TeamDec[[#This Row],[Club]]</f>
        <v>Colchester Harriers</v>
      </c>
      <c r="AQ422" s="52" t="str">
        <f>TeamDec[[#This Row],[Gender]]</f>
        <v>M</v>
      </c>
      <c r="AR422" s="51" t="str">
        <f>TeamDec[[#This Row],[AG]]</f>
        <v>U15</v>
      </c>
      <c r="AS422" s="35">
        <f t="shared" si="23"/>
        <v>0</v>
      </c>
      <c r="AT422" s="29">
        <f t="shared" si="24"/>
        <v>0</v>
      </c>
    </row>
    <row r="423" spans="1:46" x14ac:dyDescent="0.35">
      <c r="A423" s="5"/>
      <c r="B423" s="27" t="s">
        <v>263</v>
      </c>
      <c r="C423" s="102" t="s">
        <v>587</v>
      </c>
      <c r="D423" s="1" t="s">
        <v>970</v>
      </c>
      <c r="E423" s="1" t="s">
        <v>2</v>
      </c>
      <c r="F423" s="30" t="s">
        <v>16</v>
      </c>
      <c r="G423" s="7">
        <v>6</v>
      </c>
      <c r="H423" s="29" t="str">
        <f t="shared" si="25"/>
        <v>U11</v>
      </c>
      <c r="K423" s="53" t="str">
        <f>TeamDec[[#This Row],[FullName]]</f>
        <v>Leo Collins</v>
      </c>
      <c r="L423" s="51" t="str">
        <f>TeamDec[[#This Row],[Club]]</f>
        <v>Colchester Harriers</v>
      </c>
      <c r="M423" s="52" t="str">
        <f>TeamDec[[#This Row],[Gender]]</f>
        <v>M</v>
      </c>
      <c r="N42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3" s="54" t="str">
        <f>TeamDec[[#This Row],[FullName]]</f>
        <v>Leo Collins</v>
      </c>
      <c r="R423" s="51" t="str">
        <f>TeamDec[[#This Row],[Club]]</f>
        <v>Colchester Harriers</v>
      </c>
      <c r="S423" s="52" t="str">
        <f>TeamDec[[#This Row],[Gender]]</f>
        <v>M</v>
      </c>
      <c r="T42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3" s="53" t="str">
        <f>TeamDec[[#This Row],[FullName]]</f>
        <v>Leo Collins</v>
      </c>
      <c r="X423" s="51" t="str">
        <f>TeamDec[[#This Row],[Club]]</f>
        <v>Colchester Harriers</v>
      </c>
      <c r="Y423" s="52" t="str">
        <f>TeamDec[[#This Row],[Gender]]</f>
        <v>M</v>
      </c>
      <c r="Z4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3" s="53" t="str">
        <f>TeamDec[[#This Row],[FullName]]</f>
        <v>Leo Collins</v>
      </c>
      <c r="AD423" s="51" t="str">
        <f>TeamDec[[#This Row],[Club]]</f>
        <v>Colchester Harriers</v>
      </c>
      <c r="AE423" s="52" t="str">
        <f>TeamDec[[#This Row],[Gender]]</f>
        <v>M</v>
      </c>
      <c r="AF4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3" s="53" t="str">
        <f>TeamDec[[#This Row],[FullName]]</f>
        <v>Leo Collins</v>
      </c>
      <c r="AJ423" s="51" t="str">
        <f>TeamDec[[#This Row],[Club]]</f>
        <v>Colchester Harriers</v>
      </c>
      <c r="AK423" s="52" t="str">
        <f>TeamDec[[#This Row],[Gender]]</f>
        <v>M</v>
      </c>
      <c r="AL4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3" s="53" t="str">
        <f>TeamDec[[#This Row],[FullName]]</f>
        <v>Leo Collins</v>
      </c>
      <c r="AP423" s="51" t="str">
        <f>TeamDec[[#This Row],[Club]]</f>
        <v>Colchester Harriers</v>
      </c>
      <c r="AQ423" s="52" t="str">
        <f>TeamDec[[#This Row],[Gender]]</f>
        <v>M</v>
      </c>
      <c r="AR423" s="51" t="str">
        <f>TeamDec[[#This Row],[AG]]</f>
        <v>U11</v>
      </c>
      <c r="AS423" s="35">
        <f t="shared" si="23"/>
        <v>0</v>
      </c>
      <c r="AT423" s="29">
        <f t="shared" si="24"/>
        <v>0</v>
      </c>
    </row>
    <row r="424" spans="1:46" x14ac:dyDescent="0.35">
      <c r="A424" s="5"/>
      <c r="B424" s="24" t="s">
        <v>588</v>
      </c>
      <c r="C424" s="6" t="s">
        <v>589</v>
      </c>
      <c r="D424" s="1" t="s">
        <v>825</v>
      </c>
      <c r="E424" s="1" t="s">
        <v>2</v>
      </c>
      <c r="F424" s="30" t="s">
        <v>16</v>
      </c>
      <c r="G424" s="7">
        <v>6</v>
      </c>
      <c r="H424" s="29" t="str">
        <f t="shared" si="25"/>
        <v>U11</v>
      </c>
      <c r="K424" s="53" t="str">
        <f>TeamDec[[#This Row],[FullName]]</f>
        <v>Luca Isbinda</v>
      </c>
      <c r="L424" s="51" t="str">
        <f>TeamDec[[#This Row],[Club]]</f>
        <v>Colchester Harriers</v>
      </c>
      <c r="M424" s="52" t="str">
        <f>TeamDec[[#This Row],[Gender]]</f>
        <v>M</v>
      </c>
      <c r="N42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4" s="54" t="str">
        <f>TeamDec[[#This Row],[FullName]]</f>
        <v>Luca Isbinda</v>
      </c>
      <c r="R424" s="51" t="str">
        <f>TeamDec[[#This Row],[Club]]</f>
        <v>Colchester Harriers</v>
      </c>
      <c r="S424" s="52" t="str">
        <f>TeamDec[[#This Row],[Gender]]</f>
        <v>M</v>
      </c>
      <c r="T424" s="55">
        <f>IF(TeamDec[[#This Row],[Gender]]="M",
    IFERROR(VLOOKUP(TeamDec[[#This Row],[FullName]], tblRace2B[[Name]:[Posn]], 2, FALSE), ""),
    IFERROR(VLOOKUP(TeamDec[[#This Row],[FullName]], tblRace2G[[Name]:[Posn]], 2, FALSE), ""))</f>
        <v>40</v>
      </c>
      <c r="U424" s="56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424" s="53" t="str">
        <f>TeamDec[[#This Row],[FullName]]</f>
        <v>Luca Isbinda</v>
      </c>
      <c r="X424" s="51" t="str">
        <f>TeamDec[[#This Row],[Club]]</f>
        <v>Colchester Harriers</v>
      </c>
      <c r="Y424" s="52" t="str">
        <f>TeamDec[[#This Row],[Gender]]</f>
        <v>M</v>
      </c>
      <c r="Z4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4" s="53" t="str">
        <f>TeamDec[[#This Row],[FullName]]</f>
        <v>Luca Isbinda</v>
      </c>
      <c r="AD424" s="51" t="str">
        <f>TeamDec[[#This Row],[Club]]</f>
        <v>Colchester Harriers</v>
      </c>
      <c r="AE424" s="52" t="str">
        <f>TeamDec[[#This Row],[Gender]]</f>
        <v>M</v>
      </c>
      <c r="AF4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4" s="53" t="str">
        <f>TeamDec[[#This Row],[FullName]]</f>
        <v>Luca Isbinda</v>
      </c>
      <c r="AJ424" s="51" t="str">
        <f>TeamDec[[#This Row],[Club]]</f>
        <v>Colchester Harriers</v>
      </c>
      <c r="AK424" s="52" t="str">
        <f>TeamDec[[#This Row],[Gender]]</f>
        <v>M</v>
      </c>
      <c r="AL4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4" s="53" t="str">
        <f>TeamDec[[#This Row],[FullName]]</f>
        <v>Luca Isbinda</v>
      </c>
      <c r="AP424" s="51" t="str">
        <f>TeamDec[[#This Row],[Club]]</f>
        <v>Colchester Harriers</v>
      </c>
      <c r="AQ424" s="52" t="str">
        <f>TeamDec[[#This Row],[Gender]]</f>
        <v>M</v>
      </c>
      <c r="AR424" s="51" t="str">
        <f>TeamDec[[#This Row],[AG]]</f>
        <v>U11</v>
      </c>
      <c r="AS424" s="35">
        <f t="shared" si="23"/>
        <v>1</v>
      </c>
      <c r="AT424" s="29">
        <f t="shared" si="24"/>
        <v>10</v>
      </c>
    </row>
    <row r="425" spans="1:46" x14ac:dyDescent="0.35">
      <c r="A425" s="5"/>
      <c r="B425" s="24" t="s">
        <v>600</v>
      </c>
      <c r="C425" s="6" t="s">
        <v>601</v>
      </c>
      <c r="D425" s="1" t="s">
        <v>971</v>
      </c>
      <c r="E425" s="1" t="s">
        <v>2</v>
      </c>
      <c r="F425" s="30" t="s">
        <v>16</v>
      </c>
      <c r="G425" s="7">
        <v>7</v>
      </c>
      <c r="H425" s="29" t="str">
        <f t="shared" si="25"/>
        <v>U13</v>
      </c>
      <c r="K425" s="53" t="str">
        <f>TeamDec[[#This Row],[FullName]]</f>
        <v>Luyanda Gilbert</v>
      </c>
      <c r="L425" s="51" t="str">
        <f>TeamDec[[#This Row],[Club]]</f>
        <v>Colchester Harriers</v>
      </c>
      <c r="M425" s="52" t="str">
        <f>TeamDec[[#This Row],[Gender]]</f>
        <v>M</v>
      </c>
      <c r="N42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5" s="54" t="str">
        <f>TeamDec[[#This Row],[FullName]]</f>
        <v>Luyanda Gilbert</v>
      </c>
      <c r="R425" s="51" t="str">
        <f>TeamDec[[#This Row],[Club]]</f>
        <v>Colchester Harriers</v>
      </c>
      <c r="S425" s="52" t="str">
        <f>TeamDec[[#This Row],[Gender]]</f>
        <v>M</v>
      </c>
      <c r="T425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5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5" s="53" t="str">
        <f>TeamDec[[#This Row],[FullName]]</f>
        <v>Luyanda Gilbert</v>
      </c>
      <c r="X425" s="51" t="str">
        <f>TeamDec[[#This Row],[Club]]</f>
        <v>Colchester Harriers</v>
      </c>
      <c r="Y425" s="52" t="str">
        <f>TeamDec[[#This Row],[Gender]]</f>
        <v>M</v>
      </c>
      <c r="Z4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5" s="53" t="str">
        <f>TeamDec[[#This Row],[FullName]]</f>
        <v>Luyanda Gilbert</v>
      </c>
      <c r="AD425" s="51" t="str">
        <f>TeamDec[[#This Row],[Club]]</f>
        <v>Colchester Harriers</v>
      </c>
      <c r="AE425" s="52" t="str">
        <f>TeamDec[[#This Row],[Gender]]</f>
        <v>M</v>
      </c>
      <c r="AF4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5" s="53" t="str">
        <f>TeamDec[[#This Row],[FullName]]</f>
        <v>Luyanda Gilbert</v>
      </c>
      <c r="AJ425" s="51" t="str">
        <f>TeamDec[[#This Row],[Club]]</f>
        <v>Colchester Harriers</v>
      </c>
      <c r="AK425" s="52" t="str">
        <f>TeamDec[[#This Row],[Gender]]</f>
        <v>M</v>
      </c>
      <c r="AL4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5" s="53" t="str">
        <f>TeamDec[[#This Row],[FullName]]</f>
        <v>Luyanda Gilbert</v>
      </c>
      <c r="AP425" s="51" t="str">
        <f>TeamDec[[#This Row],[Club]]</f>
        <v>Colchester Harriers</v>
      </c>
      <c r="AQ425" s="52" t="str">
        <f>TeamDec[[#This Row],[Gender]]</f>
        <v>M</v>
      </c>
      <c r="AR425" s="51" t="str">
        <f>TeamDec[[#This Row],[AG]]</f>
        <v>U13</v>
      </c>
      <c r="AS425" s="35">
        <f t="shared" si="23"/>
        <v>0</v>
      </c>
      <c r="AT425" s="29">
        <f t="shared" si="24"/>
        <v>0</v>
      </c>
    </row>
    <row r="426" spans="1:46" x14ac:dyDescent="0.35">
      <c r="A426" s="5"/>
      <c r="B426" s="24" t="s">
        <v>278</v>
      </c>
      <c r="C426" s="6" t="s">
        <v>576</v>
      </c>
      <c r="D426" s="1" t="s">
        <v>694</v>
      </c>
      <c r="E426" s="1" t="s">
        <v>2</v>
      </c>
      <c r="F426" s="30" t="s">
        <v>16</v>
      </c>
      <c r="G426" s="7">
        <v>5</v>
      </c>
      <c r="H426" s="29" t="str">
        <f t="shared" si="25"/>
        <v>U11</v>
      </c>
      <c r="K426" s="53" t="str">
        <f>TeamDec[[#This Row],[FullName]]</f>
        <v>Matthew Feaviour</v>
      </c>
      <c r="L426" s="51" t="str">
        <f>TeamDec[[#This Row],[Club]]</f>
        <v>Colchester Harriers</v>
      </c>
      <c r="M426" s="52" t="str">
        <f>TeamDec[[#This Row],[Gender]]</f>
        <v>M</v>
      </c>
      <c r="N426" s="35">
        <f>IF(TeamDec[[#This Row],[Gender]]="M",
    IFERROR(VLOOKUP(TeamDec[[#This Row],[FullName]], tblRace1B[[Name]:[Posn]], 2, FALSE), ""),
    IFERROR(VLOOKUP(TeamDec[[#This Row],[FullName]], tblRace1G[[Name]:[Posn]], 2, FALSE), ""))</f>
        <v>21</v>
      </c>
      <c r="O426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426" s="54" t="str">
        <f>TeamDec[[#This Row],[FullName]]</f>
        <v>Matthew Feaviour</v>
      </c>
      <c r="R426" s="51" t="str">
        <f>TeamDec[[#This Row],[Club]]</f>
        <v>Colchester Harriers</v>
      </c>
      <c r="S426" s="52" t="str">
        <f>TeamDec[[#This Row],[Gender]]</f>
        <v>M</v>
      </c>
      <c r="T426" s="55">
        <f>IF(TeamDec[[#This Row],[Gender]]="M",
    IFERROR(VLOOKUP(TeamDec[[#This Row],[FullName]], tblRace2B[[Name]:[Posn]], 2, FALSE), ""),
    IFERROR(VLOOKUP(TeamDec[[#This Row],[FullName]], tblRace2G[[Name]:[Posn]], 2, FALSE), ""))</f>
        <v>21</v>
      </c>
      <c r="U426" s="56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426" s="53" t="str">
        <f>TeamDec[[#This Row],[FullName]]</f>
        <v>Matthew Feaviour</v>
      </c>
      <c r="X426" s="51" t="str">
        <f>TeamDec[[#This Row],[Club]]</f>
        <v>Colchester Harriers</v>
      </c>
      <c r="Y426" s="52" t="str">
        <f>TeamDec[[#This Row],[Gender]]</f>
        <v>M</v>
      </c>
      <c r="Z426" s="35">
        <f>IF(TeamDec[[#This Row],[Gender]]="M",
    IFERROR(VLOOKUP(TeamDec[[#This Row],[FullName]], tblRace3B[[Name]:[Posn]], 2, FALSE), ""),
    IFERROR(VLOOKUP(TeamDec[[#This Row],[FullName]], tblRace3G[[Name]:[Posn]], 2, FALSE), ""))</f>
        <v>25</v>
      </c>
      <c r="AA426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426" s="53" t="str">
        <f>TeamDec[[#This Row],[FullName]]</f>
        <v>Matthew Feaviour</v>
      </c>
      <c r="AD426" s="51" t="str">
        <f>TeamDec[[#This Row],[Club]]</f>
        <v>Colchester Harriers</v>
      </c>
      <c r="AE426" s="52" t="str">
        <f>TeamDec[[#This Row],[Gender]]</f>
        <v>M</v>
      </c>
      <c r="AF426" s="35">
        <f>IF(TeamDec[[#This Row],[Gender]]="M",
    IFERROR(VLOOKUP(TeamDec[[#This Row],[FullName]], tblRace4B[[Name]:[Posn]], 2, FALSE), ""),
    IFERROR(VLOOKUP(TeamDec[[#This Row],[FullName]], tblRace4G[[Name]:[Posn]], 2, FALSE), ""))</f>
        <v>24</v>
      </c>
      <c r="AG426" s="29">
        <f>IF(TeamDec[[#This Row],[Gender]]="M",
    IFERROR(VLOOKUP(TeamDec[[#This Row],[FullName]], tblRace4B[[Name]:[Points]], 5, FALSE), ""),
    IFERROR(VLOOKUP(TeamDec[[#This Row],[FullName]], tblRace4G[[Name]:[Points]], 5, FALSE), ""))</f>
        <v>3</v>
      </c>
      <c r="AI426" s="53" t="str">
        <f>TeamDec[[#This Row],[FullName]]</f>
        <v>Matthew Feaviour</v>
      </c>
      <c r="AJ426" s="51" t="str">
        <f>TeamDec[[#This Row],[Club]]</f>
        <v>Colchester Harriers</v>
      </c>
      <c r="AK426" s="52" t="str">
        <f>TeamDec[[#This Row],[Gender]]</f>
        <v>M</v>
      </c>
      <c r="AL4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6" s="53" t="str">
        <f>TeamDec[[#This Row],[FullName]]</f>
        <v>Matthew Feaviour</v>
      </c>
      <c r="AP426" s="51" t="str">
        <f>TeamDec[[#This Row],[Club]]</f>
        <v>Colchester Harriers</v>
      </c>
      <c r="AQ426" s="52" t="str">
        <f>TeamDec[[#This Row],[Gender]]</f>
        <v>M</v>
      </c>
      <c r="AR426" s="51" t="str">
        <f>TeamDec[[#This Row],[AG]]</f>
        <v>U11</v>
      </c>
      <c r="AS426" s="35">
        <f t="shared" si="23"/>
        <v>4</v>
      </c>
      <c r="AT426" s="29">
        <f t="shared" si="24"/>
        <v>13</v>
      </c>
    </row>
    <row r="427" spans="1:46" x14ac:dyDescent="0.35">
      <c r="A427" s="5"/>
      <c r="B427" s="24" t="s">
        <v>283</v>
      </c>
      <c r="C427" s="6" t="s">
        <v>468</v>
      </c>
      <c r="D427" s="1" t="s">
        <v>692</v>
      </c>
      <c r="E427" s="1" t="s">
        <v>2</v>
      </c>
      <c r="F427" s="30" t="s">
        <v>16</v>
      </c>
      <c r="G427" s="7">
        <v>7</v>
      </c>
      <c r="H427" s="29" t="str">
        <f t="shared" si="25"/>
        <v>U13</v>
      </c>
      <c r="K427" s="53" t="str">
        <f>TeamDec[[#This Row],[FullName]]</f>
        <v>Max Faulkner</v>
      </c>
      <c r="L427" s="51" t="str">
        <f>TeamDec[[#This Row],[Club]]</f>
        <v>Colchester Harriers</v>
      </c>
      <c r="M427" s="52" t="str">
        <f>TeamDec[[#This Row],[Gender]]</f>
        <v>M</v>
      </c>
      <c r="N427" s="35">
        <f>IF(TeamDec[[#This Row],[Gender]]="M",
    IFERROR(VLOOKUP(TeamDec[[#This Row],[FullName]], tblRace1B[[Name]:[Posn]], 2, FALSE), ""),
    IFERROR(VLOOKUP(TeamDec[[#This Row],[FullName]], tblRace1G[[Name]:[Posn]], 2, FALSE), ""))</f>
        <v>13</v>
      </c>
      <c r="O427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427" s="54" t="str">
        <f>TeamDec[[#This Row],[FullName]]</f>
        <v>Max Faulkner</v>
      </c>
      <c r="R427" s="51" t="str">
        <f>TeamDec[[#This Row],[Club]]</f>
        <v>Colchester Harriers</v>
      </c>
      <c r="S427" s="52" t="str">
        <f>TeamDec[[#This Row],[Gender]]</f>
        <v>M</v>
      </c>
      <c r="T427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7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7" s="53" t="str">
        <f>TeamDec[[#This Row],[FullName]]</f>
        <v>Max Faulkner</v>
      </c>
      <c r="X427" s="51" t="str">
        <f>TeamDec[[#This Row],[Club]]</f>
        <v>Colchester Harriers</v>
      </c>
      <c r="Y427" s="52" t="str">
        <f>TeamDec[[#This Row],[Gender]]</f>
        <v>M</v>
      </c>
      <c r="Z427" s="35">
        <f>IF(TeamDec[[#This Row],[Gender]]="M",
    IFERROR(VLOOKUP(TeamDec[[#This Row],[FullName]], tblRace3B[[Name]:[Posn]], 2, FALSE), ""),
    IFERROR(VLOOKUP(TeamDec[[#This Row],[FullName]], tblRace3G[[Name]:[Posn]], 2, FALSE), ""))</f>
        <v>15</v>
      </c>
      <c r="AA427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427" s="53" t="str">
        <f>TeamDec[[#This Row],[FullName]]</f>
        <v>Max Faulkner</v>
      </c>
      <c r="AD427" s="51" t="str">
        <f>TeamDec[[#This Row],[Club]]</f>
        <v>Colchester Harriers</v>
      </c>
      <c r="AE427" s="52" t="str">
        <f>TeamDec[[#This Row],[Gender]]</f>
        <v>M</v>
      </c>
      <c r="AF4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7" s="53" t="str">
        <f>TeamDec[[#This Row],[FullName]]</f>
        <v>Max Faulkner</v>
      </c>
      <c r="AJ427" s="51" t="str">
        <f>TeamDec[[#This Row],[Club]]</f>
        <v>Colchester Harriers</v>
      </c>
      <c r="AK427" s="52" t="str">
        <f>TeamDec[[#This Row],[Gender]]</f>
        <v>M</v>
      </c>
      <c r="AL4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7" s="53" t="str">
        <f>TeamDec[[#This Row],[FullName]]</f>
        <v>Max Faulkner</v>
      </c>
      <c r="AP427" s="51" t="str">
        <f>TeamDec[[#This Row],[Club]]</f>
        <v>Colchester Harriers</v>
      </c>
      <c r="AQ427" s="52" t="str">
        <f>TeamDec[[#This Row],[Gender]]</f>
        <v>M</v>
      </c>
      <c r="AR427" s="51" t="str">
        <f>TeamDec[[#This Row],[AG]]</f>
        <v>U13</v>
      </c>
      <c r="AS427" s="35">
        <f t="shared" si="23"/>
        <v>2</v>
      </c>
      <c r="AT427" s="29">
        <f t="shared" si="24"/>
        <v>8</v>
      </c>
    </row>
    <row r="428" spans="1:46" x14ac:dyDescent="0.35">
      <c r="A428" s="5"/>
      <c r="B428" s="24" t="s">
        <v>620</v>
      </c>
      <c r="C428" s="6" t="s">
        <v>490</v>
      </c>
      <c r="D428" s="1" t="s">
        <v>972</v>
      </c>
      <c r="E428" s="1" t="s">
        <v>2</v>
      </c>
      <c r="F428" s="30" t="s">
        <v>16</v>
      </c>
      <c r="G428" s="7">
        <v>9</v>
      </c>
      <c r="H428" s="29" t="str">
        <f t="shared" si="25"/>
        <v>U15</v>
      </c>
      <c r="K428" s="53" t="str">
        <f>TeamDec[[#This Row],[FullName]]</f>
        <v>Myles Martell-Smith</v>
      </c>
      <c r="L428" s="51" t="str">
        <f>TeamDec[[#This Row],[Club]]</f>
        <v>Colchester Harriers</v>
      </c>
      <c r="M428" s="52" t="str">
        <f>TeamDec[[#This Row],[Gender]]</f>
        <v>M</v>
      </c>
      <c r="N42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8" s="54" t="str">
        <f>TeamDec[[#This Row],[FullName]]</f>
        <v>Myles Martell-Smith</v>
      </c>
      <c r="R428" s="51" t="str">
        <f>TeamDec[[#This Row],[Club]]</f>
        <v>Colchester Harriers</v>
      </c>
      <c r="S428" s="52" t="str">
        <f>TeamDec[[#This Row],[Gender]]</f>
        <v>M</v>
      </c>
      <c r="T428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8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8" s="53" t="str">
        <f>TeamDec[[#This Row],[FullName]]</f>
        <v>Myles Martell-Smith</v>
      </c>
      <c r="X428" s="51" t="str">
        <f>TeamDec[[#This Row],[Club]]</f>
        <v>Colchester Harriers</v>
      </c>
      <c r="Y428" s="52" t="str">
        <f>TeamDec[[#This Row],[Gender]]</f>
        <v>M</v>
      </c>
      <c r="Z4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8" s="53" t="str">
        <f>TeamDec[[#This Row],[FullName]]</f>
        <v>Myles Martell-Smith</v>
      </c>
      <c r="AD428" s="51" t="str">
        <f>TeamDec[[#This Row],[Club]]</f>
        <v>Colchester Harriers</v>
      </c>
      <c r="AE428" s="52" t="str">
        <f>TeamDec[[#This Row],[Gender]]</f>
        <v>M</v>
      </c>
      <c r="AF4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8" s="53" t="str">
        <f>TeamDec[[#This Row],[FullName]]</f>
        <v>Myles Martell-Smith</v>
      </c>
      <c r="AJ428" s="51" t="str">
        <f>TeamDec[[#This Row],[Club]]</f>
        <v>Colchester Harriers</v>
      </c>
      <c r="AK428" s="52" t="str">
        <f>TeamDec[[#This Row],[Gender]]</f>
        <v>M</v>
      </c>
      <c r="AL4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8" s="53" t="str">
        <f>TeamDec[[#This Row],[FullName]]</f>
        <v>Myles Martell-Smith</v>
      </c>
      <c r="AP428" s="51" t="str">
        <f>TeamDec[[#This Row],[Club]]</f>
        <v>Colchester Harriers</v>
      </c>
      <c r="AQ428" s="52" t="str">
        <f>TeamDec[[#This Row],[Gender]]</f>
        <v>M</v>
      </c>
      <c r="AR428" s="51" t="str">
        <f>TeamDec[[#This Row],[AG]]</f>
        <v>U15</v>
      </c>
      <c r="AS428" s="35">
        <f t="shared" si="23"/>
        <v>0</v>
      </c>
      <c r="AT428" s="29">
        <f t="shared" si="24"/>
        <v>0</v>
      </c>
    </row>
    <row r="429" spans="1:46" x14ac:dyDescent="0.35">
      <c r="A429" s="5"/>
      <c r="B429" s="24" t="s">
        <v>274</v>
      </c>
      <c r="C429" s="6" t="s">
        <v>863</v>
      </c>
      <c r="D429" s="1" t="s">
        <v>973</v>
      </c>
      <c r="E429" s="1" t="s">
        <v>2</v>
      </c>
      <c r="F429" s="30" t="s">
        <v>16</v>
      </c>
      <c r="G429" s="7">
        <v>5</v>
      </c>
      <c r="H429" s="29" t="str">
        <f t="shared" si="25"/>
        <v>U11</v>
      </c>
      <c r="K429" s="53" t="str">
        <f>TeamDec[[#This Row],[FullName]]</f>
        <v>Noah Wilson</v>
      </c>
      <c r="L429" s="51" t="str">
        <f>TeamDec[[#This Row],[Club]]</f>
        <v>Colchester Harriers</v>
      </c>
      <c r="M429" s="52" t="str">
        <f>TeamDec[[#This Row],[Gender]]</f>
        <v>M</v>
      </c>
      <c r="N42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9" s="54" t="str">
        <f>TeamDec[[#This Row],[FullName]]</f>
        <v>Noah Wilson</v>
      </c>
      <c r="R429" s="51" t="str">
        <f>TeamDec[[#This Row],[Club]]</f>
        <v>Colchester Harriers</v>
      </c>
      <c r="S429" s="52" t="str">
        <f>TeamDec[[#This Row],[Gender]]</f>
        <v>M</v>
      </c>
      <c r="T429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9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9" s="53" t="str">
        <f>TeamDec[[#This Row],[FullName]]</f>
        <v>Noah Wilson</v>
      </c>
      <c r="X429" s="51" t="str">
        <f>TeamDec[[#This Row],[Club]]</f>
        <v>Colchester Harriers</v>
      </c>
      <c r="Y429" s="52" t="str">
        <f>TeamDec[[#This Row],[Gender]]</f>
        <v>M</v>
      </c>
      <c r="Z429" s="35">
        <f>IF(TeamDec[[#This Row],[Gender]]="M",
    IFERROR(VLOOKUP(TeamDec[[#This Row],[FullName]], tblRace3B[[Name]:[Posn]], 2, FALSE), ""),
    IFERROR(VLOOKUP(TeamDec[[#This Row],[FullName]], tblRace3G[[Name]:[Posn]], 2, FALSE), ""))</f>
        <v>47</v>
      </c>
      <c r="AA429" s="29">
        <f>IF(TeamDec[[#This Row],[Gender]]="M",
    IFERROR(VLOOKUP(TeamDec[[#This Row],[FullName]], tblRace3B[[Name]:[Points]], 5, FALSE), ""),
    IFERROR(VLOOKUP(TeamDec[[#This Row],[FullName]], tblRace3G[[Name]:[Points]], 5, FALSE), ""))</f>
        <v>15</v>
      </c>
      <c r="AC429" s="53" t="str">
        <f>TeamDec[[#This Row],[FullName]]</f>
        <v>Noah Wilson</v>
      </c>
      <c r="AD429" s="51" t="str">
        <f>TeamDec[[#This Row],[Club]]</f>
        <v>Colchester Harriers</v>
      </c>
      <c r="AE429" s="52" t="str">
        <f>TeamDec[[#This Row],[Gender]]</f>
        <v>M</v>
      </c>
      <c r="AF429" s="35">
        <f>IF(TeamDec[[#This Row],[Gender]]="M",
    IFERROR(VLOOKUP(TeamDec[[#This Row],[FullName]], tblRace4B[[Name]:[Posn]], 2, FALSE), ""),
    IFERROR(VLOOKUP(TeamDec[[#This Row],[FullName]], tblRace4G[[Name]:[Posn]], 2, FALSE), ""))</f>
        <v>40</v>
      </c>
      <c r="AG429" s="29">
        <f>IF(TeamDec[[#This Row],[Gender]]="M",
    IFERROR(VLOOKUP(TeamDec[[#This Row],[FullName]], tblRace4B[[Name]:[Points]], 5, FALSE), ""),
    IFERROR(VLOOKUP(TeamDec[[#This Row],[FullName]], tblRace4G[[Name]:[Points]], 5, FALSE), ""))</f>
        <v>11</v>
      </c>
      <c r="AI429" s="53" t="str">
        <f>TeamDec[[#This Row],[FullName]]</f>
        <v>Noah Wilson</v>
      </c>
      <c r="AJ429" s="51" t="str">
        <f>TeamDec[[#This Row],[Club]]</f>
        <v>Colchester Harriers</v>
      </c>
      <c r="AK429" s="52" t="str">
        <f>TeamDec[[#This Row],[Gender]]</f>
        <v>M</v>
      </c>
      <c r="AL4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9" s="53" t="str">
        <f>TeamDec[[#This Row],[FullName]]</f>
        <v>Noah Wilson</v>
      </c>
      <c r="AP429" s="51" t="str">
        <f>TeamDec[[#This Row],[Club]]</f>
        <v>Colchester Harriers</v>
      </c>
      <c r="AQ429" s="52" t="str">
        <f>TeamDec[[#This Row],[Gender]]</f>
        <v>M</v>
      </c>
      <c r="AR429" s="51" t="str">
        <f>TeamDec[[#This Row],[AG]]</f>
        <v>U11</v>
      </c>
      <c r="AS429" s="35">
        <f t="shared" si="23"/>
        <v>2</v>
      </c>
      <c r="AT429" s="29">
        <f t="shared" si="24"/>
        <v>26</v>
      </c>
    </row>
    <row r="430" spans="1:46" x14ac:dyDescent="0.35">
      <c r="A430" s="5"/>
      <c r="B430" s="24" t="s">
        <v>602</v>
      </c>
      <c r="C430" s="6" t="s">
        <v>603</v>
      </c>
      <c r="D430" s="1" t="s">
        <v>974</v>
      </c>
      <c r="E430" s="1" t="s">
        <v>2</v>
      </c>
      <c r="F430" s="30" t="s">
        <v>16</v>
      </c>
      <c r="G430" s="7">
        <v>7</v>
      </c>
      <c r="H430" s="29" t="str">
        <f t="shared" si="25"/>
        <v>U13</v>
      </c>
      <c r="K430" s="53" t="str">
        <f>TeamDec[[#This Row],[FullName]]</f>
        <v>Oliver Sisson</v>
      </c>
      <c r="L430" s="51" t="str">
        <f>TeamDec[[#This Row],[Club]]</f>
        <v>Colchester Harriers</v>
      </c>
      <c r="M430" s="52" t="str">
        <f>TeamDec[[#This Row],[Gender]]</f>
        <v>M</v>
      </c>
      <c r="N43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0" s="54" t="str">
        <f>TeamDec[[#This Row],[FullName]]</f>
        <v>Oliver Sisson</v>
      </c>
      <c r="R430" s="51" t="str">
        <f>TeamDec[[#This Row],[Club]]</f>
        <v>Colchester Harriers</v>
      </c>
      <c r="S430" s="52" t="str">
        <f>TeamDec[[#This Row],[Gender]]</f>
        <v>M</v>
      </c>
      <c r="T430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0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0" s="53" t="str">
        <f>TeamDec[[#This Row],[FullName]]</f>
        <v>Oliver Sisson</v>
      </c>
      <c r="X430" s="51" t="str">
        <f>TeamDec[[#This Row],[Club]]</f>
        <v>Colchester Harriers</v>
      </c>
      <c r="Y430" s="52" t="str">
        <f>TeamDec[[#This Row],[Gender]]</f>
        <v>M</v>
      </c>
      <c r="Z4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0" s="53" t="str">
        <f>TeamDec[[#This Row],[FullName]]</f>
        <v>Oliver Sisson</v>
      </c>
      <c r="AD430" s="51" t="str">
        <f>TeamDec[[#This Row],[Club]]</f>
        <v>Colchester Harriers</v>
      </c>
      <c r="AE430" s="52" t="str">
        <f>TeamDec[[#This Row],[Gender]]</f>
        <v>M</v>
      </c>
      <c r="AF4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0" s="53" t="str">
        <f>TeamDec[[#This Row],[FullName]]</f>
        <v>Oliver Sisson</v>
      </c>
      <c r="AJ430" s="51" t="str">
        <f>TeamDec[[#This Row],[Club]]</f>
        <v>Colchester Harriers</v>
      </c>
      <c r="AK430" s="52" t="str">
        <f>TeamDec[[#This Row],[Gender]]</f>
        <v>M</v>
      </c>
      <c r="AL4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0" s="53" t="str">
        <f>TeamDec[[#This Row],[FullName]]</f>
        <v>Oliver Sisson</v>
      </c>
      <c r="AP430" s="51" t="str">
        <f>TeamDec[[#This Row],[Club]]</f>
        <v>Colchester Harriers</v>
      </c>
      <c r="AQ430" s="52" t="str">
        <f>TeamDec[[#This Row],[Gender]]</f>
        <v>M</v>
      </c>
      <c r="AR430" s="51" t="str">
        <f>TeamDec[[#This Row],[AG]]</f>
        <v>U13</v>
      </c>
      <c r="AS430" s="35">
        <f t="shared" si="23"/>
        <v>0</v>
      </c>
      <c r="AT430" s="29">
        <f t="shared" si="24"/>
        <v>0</v>
      </c>
    </row>
    <row r="431" spans="1:46" x14ac:dyDescent="0.35">
      <c r="A431" s="5"/>
      <c r="B431" s="24" t="s">
        <v>602</v>
      </c>
      <c r="C431" s="6" t="s">
        <v>352</v>
      </c>
      <c r="D431" s="1" t="s">
        <v>975</v>
      </c>
      <c r="E431" s="1" t="s">
        <v>2</v>
      </c>
      <c r="F431" s="30" t="s">
        <v>16</v>
      </c>
      <c r="G431" s="7">
        <v>12</v>
      </c>
      <c r="H431" s="29" t="str">
        <f t="shared" si="25"/>
        <v>U17</v>
      </c>
      <c r="K431" s="53" t="str">
        <f>TeamDec[[#This Row],[FullName]]</f>
        <v>Oliver Clark</v>
      </c>
      <c r="L431" s="51" t="str">
        <f>TeamDec[[#This Row],[Club]]</f>
        <v>Colchester Harriers</v>
      </c>
      <c r="M431" s="52" t="str">
        <f>TeamDec[[#This Row],[Gender]]</f>
        <v>M</v>
      </c>
      <c r="N43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1" s="54" t="str">
        <f>TeamDec[[#This Row],[FullName]]</f>
        <v>Oliver Clark</v>
      </c>
      <c r="R431" s="51" t="str">
        <f>TeamDec[[#This Row],[Club]]</f>
        <v>Colchester Harriers</v>
      </c>
      <c r="S431" s="52" t="str">
        <f>TeamDec[[#This Row],[Gender]]</f>
        <v>M</v>
      </c>
      <c r="T43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1" s="53" t="str">
        <f>TeamDec[[#This Row],[FullName]]</f>
        <v>Oliver Clark</v>
      </c>
      <c r="X431" s="51" t="str">
        <f>TeamDec[[#This Row],[Club]]</f>
        <v>Colchester Harriers</v>
      </c>
      <c r="Y431" s="52" t="str">
        <f>TeamDec[[#This Row],[Gender]]</f>
        <v>M</v>
      </c>
      <c r="Z4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1" s="53" t="str">
        <f>TeamDec[[#This Row],[FullName]]</f>
        <v>Oliver Clark</v>
      </c>
      <c r="AD431" s="51" t="str">
        <f>TeamDec[[#This Row],[Club]]</f>
        <v>Colchester Harriers</v>
      </c>
      <c r="AE431" s="52" t="str">
        <f>TeamDec[[#This Row],[Gender]]</f>
        <v>M</v>
      </c>
      <c r="AF4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1" s="53" t="str">
        <f>TeamDec[[#This Row],[FullName]]</f>
        <v>Oliver Clark</v>
      </c>
      <c r="AJ431" s="51" t="str">
        <f>TeamDec[[#This Row],[Club]]</f>
        <v>Colchester Harriers</v>
      </c>
      <c r="AK431" s="52" t="str">
        <f>TeamDec[[#This Row],[Gender]]</f>
        <v>M</v>
      </c>
      <c r="AL4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1" s="53" t="str">
        <f>TeamDec[[#This Row],[FullName]]</f>
        <v>Oliver Clark</v>
      </c>
      <c r="AP431" s="51" t="str">
        <f>TeamDec[[#This Row],[Club]]</f>
        <v>Colchester Harriers</v>
      </c>
      <c r="AQ431" s="52" t="str">
        <f>TeamDec[[#This Row],[Gender]]</f>
        <v>M</v>
      </c>
      <c r="AR431" s="51" t="str">
        <f>TeamDec[[#This Row],[AG]]</f>
        <v>U17</v>
      </c>
      <c r="AS431" s="35">
        <f t="shared" si="23"/>
        <v>0</v>
      </c>
      <c r="AT431" s="29">
        <f t="shared" si="24"/>
        <v>0</v>
      </c>
    </row>
    <row r="432" spans="1:46" x14ac:dyDescent="0.35">
      <c r="A432" s="5"/>
      <c r="B432" s="24" t="s">
        <v>864</v>
      </c>
      <c r="C432" s="6" t="s">
        <v>865</v>
      </c>
      <c r="D432" s="1" t="s">
        <v>976</v>
      </c>
      <c r="E432" s="1" t="s">
        <v>2</v>
      </c>
      <c r="F432" s="30" t="s">
        <v>16</v>
      </c>
      <c r="G432" s="7">
        <v>5</v>
      </c>
      <c r="H432" s="29" t="str">
        <f t="shared" si="25"/>
        <v>U11</v>
      </c>
      <c r="K432" s="53" t="str">
        <f>TeamDec[[#This Row],[FullName]]</f>
        <v>Oscar Steyn</v>
      </c>
      <c r="L432" s="51" t="str">
        <f>TeamDec[[#This Row],[Club]]</f>
        <v>Colchester Harriers</v>
      </c>
      <c r="M432" s="52" t="str">
        <f>TeamDec[[#This Row],[Gender]]</f>
        <v>M</v>
      </c>
      <c r="N43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2" s="54" t="str">
        <f>TeamDec[[#This Row],[FullName]]</f>
        <v>Oscar Steyn</v>
      </c>
      <c r="R432" s="51" t="str">
        <f>TeamDec[[#This Row],[Club]]</f>
        <v>Colchester Harriers</v>
      </c>
      <c r="S432" s="52" t="str">
        <f>TeamDec[[#This Row],[Gender]]</f>
        <v>M</v>
      </c>
      <c r="T432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2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2" s="53" t="str">
        <f>TeamDec[[#This Row],[FullName]]</f>
        <v>Oscar Steyn</v>
      </c>
      <c r="X432" s="51" t="str">
        <f>TeamDec[[#This Row],[Club]]</f>
        <v>Colchester Harriers</v>
      </c>
      <c r="Y432" s="52" t="str">
        <f>TeamDec[[#This Row],[Gender]]</f>
        <v>M</v>
      </c>
      <c r="Z432" s="35">
        <f>IF(TeamDec[[#This Row],[Gender]]="M",
    IFERROR(VLOOKUP(TeamDec[[#This Row],[FullName]], tblRace3B[[Name]:[Posn]], 2, FALSE), ""),
    IFERROR(VLOOKUP(TeamDec[[#This Row],[FullName]], tblRace3G[[Name]:[Posn]], 2, FALSE), ""))</f>
        <v>30</v>
      </c>
      <c r="AA432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432" s="53" t="str">
        <f>TeamDec[[#This Row],[FullName]]</f>
        <v>Oscar Steyn</v>
      </c>
      <c r="AD432" s="51" t="str">
        <f>TeamDec[[#This Row],[Club]]</f>
        <v>Colchester Harriers</v>
      </c>
      <c r="AE432" s="52" t="str">
        <f>TeamDec[[#This Row],[Gender]]</f>
        <v>M</v>
      </c>
      <c r="AF4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2" s="53" t="str">
        <f>TeamDec[[#This Row],[FullName]]</f>
        <v>Oscar Steyn</v>
      </c>
      <c r="AJ432" s="51" t="str">
        <f>TeamDec[[#This Row],[Club]]</f>
        <v>Colchester Harriers</v>
      </c>
      <c r="AK432" s="52" t="str">
        <f>TeamDec[[#This Row],[Gender]]</f>
        <v>M</v>
      </c>
      <c r="AL4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2" s="53" t="str">
        <f>TeamDec[[#This Row],[FullName]]</f>
        <v>Oscar Steyn</v>
      </c>
      <c r="AP432" s="51" t="str">
        <f>TeamDec[[#This Row],[Club]]</f>
        <v>Colchester Harriers</v>
      </c>
      <c r="AQ432" s="52" t="str">
        <f>TeamDec[[#This Row],[Gender]]</f>
        <v>M</v>
      </c>
      <c r="AR432" s="51" t="str">
        <f>TeamDec[[#This Row],[AG]]</f>
        <v>U11</v>
      </c>
      <c r="AS432" s="35">
        <f t="shared" si="23"/>
        <v>1</v>
      </c>
      <c r="AT432" s="29">
        <f t="shared" si="24"/>
        <v>5</v>
      </c>
    </row>
    <row r="433" spans="1:46" x14ac:dyDescent="0.35">
      <c r="A433" s="5"/>
      <c r="B433" s="24" t="s">
        <v>621</v>
      </c>
      <c r="C433" s="6" t="s">
        <v>622</v>
      </c>
      <c r="D433" s="1" t="s">
        <v>977</v>
      </c>
      <c r="E433" s="1" t="s">
        <v>2</v>
      </c>
      <c r="F433" s="30" t="s">
        <v>16</v>
      </c>
      <c r="G433" s="7">
        <v>9</v>
      </c>
      <c r="H433" s="29" t="str">
        <f t="shared" si="25"/>
        <v>U15</v>
      </c>
      <c r="K433" s="53" t="str">
        <f>TeamDec[[#This Row],[FullName]]</f>
        <v>Paolo Valente</v>
      </c>
      <c r="L433" s="51" t="str">
        <f>TeamDec[[#This Row],[Club]]</f>
        <v>Colchester Harriers</v>
      </c>
      <c r="M433" s="52" t="str">
        <f>TeamDec[[#This Row],[Gender]]</f>
        <v>M</v>
      </c>
      <c r="N43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3" s="54" t="str">
        <f>TeamDec[[#This Row],[FullName]]</f>
        <v>Paolo Valente</v>
      </c>
      <c r="R433" s="51" t="str">
        <f>TeamDec[[#This Row],[Club]]</f>
        <v>Colchester Harriers</v>
      </c>
      <c r="S433" s="52" t="str">
        <f>TeamDec[[#This Row],[Gender]]</f>
        <v>M</v>
      </c>
      <c r="T43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3" s="53" t="str">
        <f>TeamDec[[#This Row],[FullName]]</f>
        <v>Paolo Valente</v>
      </c>
      <c r="X433" s="51" t="str">
        <f>TeamDec[[#This Row],[Club]]</f>
        <v>Colchester Harriers</v>
      </c>
      <c r="Y433" s="52" t="str">
        <f>TeamDec[[#This Row],[Gender]]</f>
        <v>M</v>
      </c>
      <c r="Z4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3" s="53" t="str">
        <f>TeamDec[[#This Row],[FullName]]</f>
        <v>Paolo Valente</v>
      </c>
      <c r="AD433" s="51" t="str">
        <f>TeamDec[[#This Row],[Club]]</f>
        <v>Colchester Harriers</v>
      </c>
      <c r="AE433" s="52" t="str">
        <f>TeamDec[[#This Row],[Gender]]</f>
        <v>M</v>
      </c>
      <c r="AF4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3" s="53" t="str">
        <f>TeamDec[[#This Row],[FullName]]</f>
        <v>Paolo Valente</v>
      </c>
      <c r="AJ433" s="51" t="str">
        <f>TeamDec[[#This Row],[Club]]</f>
        <v>Colchester Harriers</v>
      </c>
      <c r="AK433" s="52" t="str">
        <f>TeamDec[[#This Row],[Gender]]</f>
        <v>M</v>
      </c>
      <c r="AL4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3" s="53" t="str">
        <f>TeamDec[[#This Row],[FullName]]</f>
        <v>Paolo Valente</v>
      </c>
      <c r="AP433" s="51" t="str">
        <f>TeamDec[[#This Row],[Club]]</f>
        <v>Colchester Harriers</v>
      </c>
      <c r="AQ433" s="52" t="str">
        <f>TeamDec[[#This Row],[Gender]]</f>
        <v>M</v>
      </c>
      <c r="AR433" s="51" t="str">
        <f>TeamDec[[#This Row],[AG]]</f>
        <v>U15</v>
      </c>
      <c r="AS433" s="35">
        <f t="shared" si="23"/>
        <v>0</v>
      </c>
      <c r="AT433" s="29">
        <f t="shared" si="24"/>
        <v>0</v>
      </c>
    </row>
    <row r="434" spans="1:46" x14ac:dyDescent="0.35">
      <c r="A434" s="5"/>
      <c r="B434" s="24" t="s">
        <v>426</v>
      </c>
      <c r="C434" s="6" t="s">
        <v>604</v>
      </c>
      <c r="D434" s="1" t="s">
        <v>978</v>
      </c>
      <c r="E434" s="1" t="s">
        <v>2</v>
      </c>
      <c r="F434" s="30" t="s">
        <v>16</v>
      </c>
      <c r="G434" s="7">
        <v>7</v>
      </c>
      <c r="H434" s="29" t="str">
        <f t="shared" si="25"/>
        <v>U13</v>
      </c>
      <c r="K434" s="53" t="str">
        <f>TeamDec[[#This Row],[FullName]]</f>
        <v>Parker Cumbers</v>
      </c>
      <c r="L434" s="51" t="str">
        <f>TeamDec[[#This Row],[Club]]</f>
        <v>Colchester Harriers</v>
      </c>
      <c r="M434" s="52" t="str">
        <f>TeamDec[[#This Row],[Gender]]</f>
        <v>M</v>
      </c>
      <c r="N43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4" s="54" t="str">
        <f>TeamDec[[#This Row],[FullName]]</f>
        <v>Parker Cumbers</v>
      </c>
      <c r="R434" s="51" t="str">
        <f>TeamDec[[#This Row],[Club]]</f>
        <v>Colchester Harriers</v>
      </c>
      <c r="S434" s="52" t="str">
        <f>TeamDec[[#This Row],[Gender]]</f>
        <v>M</v>
      </c>
      <c r="T434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4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4" s="53" t="str">
        <f>TeamDec[[#This Row],[FullName]]</f>
        <v>Parker Cumbers</v>
      </c>
      <c r="X434" s="51" t="str">
        <f>TeamDec[[#This Row],[Club]]</f>
        <v>Colchester Harriers</v>
      </c>
      <c r="Y434" s="52" t="str">
        <f>TeamDec[[#This Row],[Gender]]</f>
        <v>M</v>
      </c>
      <c r="Z4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4" s="53" t="str">
        <f>TeamDec[[#This Row],[FullName]]</f>
        <v>Parker Cumbers</v>
      </c>
      <c r="AD434" s="51" t="str">
        <f>TeamDec[[#This Row],[Club]]</f>
        <v>Colchester Harriers</v>
      </c>
      <c r="AE434" s="52" t="str">
        <f>TeamDec[[#This Row],[Gender]]</f>
        <v>M</v>
      </c>
      <c r="AF4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4" s="53" t="str">
        <f>TeamDec[[#This Row],[FullName]]</f>
        <v>Parker Cumbers</v>
      </c>
      <c r="AJ434" s="51" t="str">
        <f>TeamDec[[#This Row],[Club]]</f>
        <v>Colchester Harriers</v>
      </c>
      <c r="AK434" s="52" t="str">
        <f>TeamDec[[#This Row],[Gender]]</f>
        <v>M</v>
      </c>
      <c r="AL4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4" s="53" t="str">
        <f>TeamDec[[#This Row],[FullName]]</f>
        <v>Parker Cumbers</v>
      </c>
      <c r="AP434" s="51" t="str">
        <f>TeamDec[[#This Row],[Club]]</f>
        <v>Colchester Harriers</v>
      </c>
      <c r="AQ434" s="52" t="str">
        <f>TeamDec[[#This Row],[Gender]]</f>
        <v>M</v>
      </c>
      <c r="AR434" s="51" t="str">
        <f>TeamDec[[#This Row],[AG]]</f>
        <v>U13</v>
      </c>
      <c r="AS434" s="35">
        <f t="shared" si="23"/>
        <v>0</v>
      </c>
      <c r="AT434" s="29">
        <f t="shared" si="24"/>
        <v>0</v>
      </c>
    </row>
    <row r="435" spans="1:46" x14ac:dyDescent="0.35">
      <c r="A435" s="5"/>
      <c r="B435" s="24" t="s">
        <v>637</v>
      </c>
      <c r="C435" s="6" t="s">
        <v>478</v>
      </c>
      <c r="D435" s="1" t="s">
        <v>979</v>
      </c>
      <c r="E435" s="1" t="s">
        <v>2</v>
      </c>
      <c r="F435" s="30" t="s">
        <v>16</v>
      </c>
      <c r="G435" s="7">
        <v>11</v>
      </c>
      <c r="H435" s="29" t="str">
        <f t="shared" si="25"/>
        <v>U17</v>
      </c>
      <c r="K435" s="53" t="str">
        <f>TeamDec[[#This Row],[FullName]]</f>
        <v>Paul Adebayo</v>
      </c>
      <c r="L435" s="51" t="str">
        <f>TeamDec[[#This Row],[Club]]</f>
        <v>Colchester Harriers</v>
      </c>
      <c r="M435" s="52" t="str">
        <f>TeamDec[[#This Row],[Gender]]</f>
        <v>M</v>
      </c>
      <c r="N43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5" s="54" t="str">
        <f>TeamDec[[#This Row],[FullName]]</f>
        <v>Paul Adebayo</v>
      </c>
      <c r="R435" s="51" t="str">
        <f>TeamDec[[#This Row],[Club]]</f>
        <v>Colchester Harriers</v>
      </c>
      <c r="S435" s="52" t="str">
        <f>TeamDec[[#This Row],[Gender]]</f>
        <v>M</v>
      </c>
      <c r="T435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5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5" s="53" t="str">
        <f>TeamDec[[#This Row],[FullName]]</f>
        <v>Paul Adebayo</v>
      </c>
      <c r="X435" s="51" t="str">
        <f>TeamDec[[#This Row],[Club]]</f>
        <v>Colchester Harriers</v>
      </c>
      <c r="Y435" s="52" t="str">
        <f>TeamDec[[#This Row],[Gender]]</f>
        <v>M</v>
      </c>
      <c r="Z43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5" s="53" t="str">
        <f>TeamDec[[#This Row],[FullName]]</f>
        <v>Paul Adebayo</v>
      </c>
      <c r="AD435" s="51" t="str">
        <f>TeamDec[[#This Row],[Club]]</f>
        <v>Colchester Harriers</v>
      </c>
      <c r="AE435" s="52" t="str">
        <f>TeamDec[[#This Row],[Gender]]</f>
        <v>M</v>
      </c>
      <c r="AF4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5" s="53" t="str">
        <f>TeamDec[[#This Row],[FullName]]</f>
        <v>Paul Adebayo</v>
      </c>
      <c r="AJ435" s="51" t="str">
        <f>TeamDec[[#This Row],[Club]]</f>
        <v>Colchester Harriers</v>
      </c>
      <c r="AK435" s="52" t="str">
        <f>TeamDec[[#This Row],[Gender]]</f>
        <v>M</v>
      </c>
      <c r="AL4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5" s="53" t="str">
        <f>TeamDec[[#This Row],[FullName]]</f>
        <v>Paul Adebayo</v>
      </c>
      <c r="AP435" s="51" t="str">
        <f>TeamDec[[#This Row],[Club]]</f>
        <v>Colchester Harriers</v>
      </c>
      <c r="AQ435" s="52" t="str">
        <f>TeamDec[[#This Row],[Gender]]</f>
        <v>M</v>
      </c>
      <c r="AR435" s="51" t="str">
        <f>TeamDec[[#This Row],[AG]]</f>
        <v>U17</v>
      </c>
      <c r="AS435" s="35">
        <f t="shared" si="23"/>
        <v>0</v>
      </c>
      <c r="AT435" s="29">
        <f t="shared" si="24"/>
        <v>0</v>
      </c>
    </row>
    <row r="436" spans="1:46" x14ac:dyDescent="0.35">
      <c r="A436" s="5"/>
      <c r="B436" s="24" t="s">
        <v>612</v>
      </c>
      <c r="C436" s="6" t="s">
        <v>613</v>
      </c>
      <c r="D436" s="1" t="s">
        <v>980</v>
      </c>
      <c r="E436" s="1" t="s">
        <v>2</v>
      </c>
      <c r="F436" s="30" t="s">
        <v>16</v>
      </c>
      <c r="G436" s="7">
        <v>8</v>
      </c>
      <c r="H436" s="29" t="str">
        <f t="shared" si="25"/>
        <v>U13</v>
      </c>
      <c r="K436" s="53" t="str">
        <f>TeamDec[[#This Row],[FullName]]</f>
        <v>Raffy Winborn</v>
      </c>
      <c r="L436" s="51" t="str">
        <f>TeamDec[[#This Row],[Club]]</f>
        <v>Colchester Harriers</v>
      </c>
      <c r="M436" s="52" t="str">
        <f>TeamDec[[#This Row],[Gender]]</f>
        <v>M</v>
      </c>
      <c r="N4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6" s="54" t="str">
        <f>TeamDec[[#This Row],[FullName]]</f>
        <v>Raffy Winborn</v>
      </c>
      <c r="R436" s="51" t="str">
        <f>TeamDec[[#This Row],[Club]]</f>
        <v>Colchester Harriers</v>
      </c>
      <c r="S436" s="52" t="str">
        <f>TeamDec[[#This Row],[Gender]]</f>
        <v>M</v>
      </c>
      <c r="T436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6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6" s="53" t="str">
        <f>TeamDec[[#This Row],[FullName]]</f>
        <v>Raffy Winborn</v>
      </c>
      <c r="X436" s="51" t="str">
        <f>TeamDec[[#This Row],[Club]]</f>
        <v>Colchester Harriers</v>
      </c>
      <c r="Y436" s="52" t="str">
        <f>TeamDec[[#This Row],[Gender]]</f>
        <v>M</v>
      </c>
      <c r="Z4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6" s="53" t="str">
        <f>TeamDec[[#This Row],[FullName]]</f>
        <v>Raffy Winborn</v>
      </c>
      <c r="AD436" s="51" t="str">
        <f>TeamDec[[#This Row],[Club]]</f>
        <v>Colchester Harriers</v>
      </c>
      <c r="AE436" s="52" t="str">
        <f>TeamDec[[#This Row],[Gender]]</f>
        <v>M</v>
      </c>
      <c r="AF4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6" s="53" t="str">
        <f>TeamDec[[#This Row],[FullName]]</f>
        <v>Raffy Winborn</v>
      </c>
      <c r="AJ436" s="51" t="str">
        <f>TeamDec[[#This Row],[Club]]</f>
        <v>Colchester Harriers</v>
      </c>
      <c r="AK436" s="52" t="str">
        <f>TeamDec[[#This Row],[Gender]]</f>
        <v>M</v>
      </c>
      <c r="AL4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6" s="53" t="str">
        <f>TeamDec[[#This Row],[FullName]]</f>
        <v>Raffy Winborn</v>
      </c>
      <c r="AP436" s="51" t="str">
        <f>TeamDec[[#This Row],[Club]]</f>
        <v>Colchester Harriers</v>
      </c>
      <c r="AQ436" s="52" t="str">
        <f>TeamDec[[#This Row],[Gender]]</f>
        <v>M</v>
      </c>
      <c r="AR436" s="51" t="str">
        <f>TeamDec[[#This Row],[AG]]</f>
        <v>U13</v>
      </c>
      <c r="AS436" s="35">
        <f t="shared" si="23"/>
        <v>0</v>
      </c>
      <c r="AT436" s="29">
        <f t="shared" si="24"/>
        <v>0</v>
      </c>
    </row>
    <row r="437" spans="1:46" x14ac:dyDescent="0.35">
      <c r="A437" s="5"/>
      <c r="B437" s="24" t="s">
        <v>590</v>
      </c>
      <c r="C437" s="6" t="s">
        <v>554</v>
      </c>
      <c r="D437" s="1" t="s">
        <v>981</v>
      </c>
      <c r="E437" s="1" t="s">
        <v>2</v>
      </c>
      <c r="F437" s="30" t="s">
        <v>16</v>
      </c>
      <c r="G437" s="7">
        <v>6</v>
      </c>
      <c r="H437" s="29" t="str">
        <f t="shared" si="25"/>
        <v>U11</v>
      </c>
      <c r="K437" s="53" t="str">
        <f>TeamDec[[#This Row],[FullName]]</f>
        <v>Riley Cornell</v>
      </c>
      <c r="L437" s="51" t="str">
        <f>TeamDec[[#This Row],[Club]]</f>
        <v>Colchester Harriers</v>
      </c>
      <c r="M437" s="52" t="str">
        <f>TeamDec[[#This Row],[Gender]]</f>
        <v>M</v>
      </c>
      <c r="N4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7" s="54" t="str">
        <f>TeamDec[[#This Row],[FullName]]</f>
        <v>Riley Cornell</v>
      </c>
      <c r="R437" s="51" t="str">
        <f>TeamDec[[#This Row],[Club]]</f>
        <v>Colchester Harriers</v>
      </c>
      <c r="S437" s="52" t="str">
        <f>TeamDec[[#This Row],[Gender]]</f>
        <v>M</v>
      </c>
      <c r="T437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7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7" s="53" t="str">
        <f>TeamDec[[#This Row],[FullName]]</f>
        <v>Riley Cornell</v>
      </c>
      <c r="X437" s="51" t="str">
        <f>TeamDec[[#This Row],[Club]]</f>
        <v>Colchester Harriers</v>
      </c>
      <c r="Y437" s="52" t="str">
        <f>TeamDec[[#This Row],[Gender]]</f>
        <v>M</v>
      </c>
      <c r="Z4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7" s="53" t="str">
        <f>TeamDec[[#This Row],[FullName]]</f>
        <v>Riley Cornell</v>
      </c>
      <c r="AD437" s="51" t="str">
        <f>TeamDec[[#This Row],[Club]]</f>
        <v>Colchester Harriers</v>
      </c>
      <c r="AE437" s="52" t="str">
        <f>TeamDec[[#This Row],[Gender]]</f>
        <v>M</v>
      </c>
      <c r="AF4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7" s="53" t="str">
        <f>TeamDec[[#This Row],[FullName]]</f>
        <v>Riley Cornell</v>
      </c>
      <c r="AJ437" s="51" t="str">
        <f>TeamDec[[#This Row],[Club]]</f>
        <v>Colchester Harriers</v>
      </c>
      <c r="AK437" s="52" t="str">
        <f>TeamDec[[#This Row],[Gender]]</f>
        <v>M</v>
      </c>
      <c r="AL4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7" s="53" t="str">
        <f>TeamDec[[#This Row],[FullName]]</f>
        <v>Riley Cornell</v>
      </c>
      <c r="AP437" s="51" t="str">
        <f>TeamDec[[#This Row],[Club]]</f>
        <v>Colchester Harriers</v>
      </c>
      <c r="AQ437" s="52" t="str">
        <f>TeamDec[[#This Row],[Gender]]</f>
        <v>M</v>
      </c>
      <c r="AR437" s="51" t="str">
        <f>TeamDec[[#This Row],[AG]]</f>
        <v>U11</v>
      </c>
      <c r="AS437" s="35">
        <f t="shared" si="23"/>
        <v>0</v>
      </c>
      <c r="AT437" s="29">
        <f t="shared" si="24"/>
        <v>0</v>
      </c>
    </row>
    <row r="438" spans="1:46" x14ac:dyDescent="0.35">
      <c r="A438" s="5"/>
      <c r="B438" s="24" t="s">
        <v>632</v>
      </c>
      <c r="C438" s="6" t="s">
        <v>530</v>
      </c>
      <c r="D438" s="1" t="s">
        <v>819</v>
      </c>
      <c r="E438" s="1" t="s">
        <v>2</v>
      </c>
      <c r="F438" s="30" t="s">
        <v>16</v>
      </c>
      <c r="G438" s="7">
        <v>10</v>
      </c>
      <c r="H438" s="29" t="str">
        <f t="shared" si="25"/>
        <v>U15</v>
      </c>
      <c r="K438" s="53" t="str">
        <f>TeamDec[[#This Row],[FullName]]</f>
        <v>Rohan Dasoar</v>
      </c>
      <c r="L438" s="51" t="str">
        <f>TeamDec[[#This Row],[Club]]</f>
        <v>Colchester Harriers</v>
      </c>
      <c r="M438" s="52" t="str">
        <f>TeamDec[[#This Row],[Gender]]</f>
        <v>M</v>
      </c>
      <c r="N4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8" s="54" t="str">
        <f>TeamDec[[#This Row],[FullName]]</f>
        <v>Rohan Dasoar</v>
      </c>
      <c r="R438" s="51" t="str">
        <f>TeamDec[[#This Row],[Club]]</f>
        <v>Colchester Harriers</v>
      </c>
      <c r="S438" s="52" t="str">
        <f>TeamDec[[#This Row],[Gender]]</f>
        <v>M</v>
      </c>
      <c r="T438" s="55">
        <f>IF(TeamDec[[#This Row],[Gender]]="M",
    IFERROR(VLOOKUP(TeamDec[[#This Row],[FullName]], tblRace2B[[Name]:[Posn]], 2, FALSE), ""),
    IFERROR(VLOOKUP(TeamDec[[#This Row],[FullName]], tblRace2G[[Name]:[Posn]], 2, FALSE), ""))</f>
        <v>2</v>
      </c>
      <c r="U438" s="56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438" s="53" t="str">
        <f>TeamDec[[#This Row],[FullName]]</f>
        <v>Rohan Dasoar</v>
      </c>
      <c r="X438" s="51" t="str">
        <f>TeamDec[[#This Row],[Club]]</f>
        <v>Colchester Harriers</v>
      </c>
      <c r="Y438" s="52" t="str">
        <f>TeamDec[[#This Row],[Gender]]</f>
        <v>M</v>
      </c>
      <c r="Z438" s="35">
        <f>IF(TeamDec[[#This Row],[Gender]]="M",
    IFERROR(VLOOKUP(TeamDec[[#This Row],[FullName]], tblRace3B[[Name]:[Posn]], 2, FALSE), ""),
    IFERROR(VLOOKUP(TeamDec[[#This Row],[FullName]], tblRace3G[[Name]:[Posn]], 2, FALSE), ""))</f>
        <v>7</v>
      </c>
      <c r="AA438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438" s="53" t="str">
        <f>TeamDec[[#This Row],[FullName]]</f>
        <v>Rohan Dasoar</v>
      </c>
      <c r="AD438" s="51" t="str">
        <f>TeamDec[[#This Row],[Club]]</f>
        <v>Colchester Harriers</v>
      </c>
      <c r="AE438" s="52" t="str">
        <f>TeamDec[[#This Row],[Gender]]</f>
        <v>M</v>
      </c>
      <c r="AF4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8" s="53" t="str">
        <f>TeamDec[[#This Row],[FullName]]</f>
        <v>Rohan Dasoar</v>
      </c>
      <c r="AJ438" s="51" t="str">
        <f>TeamDec[[#This Row],[Club]]</f>
        <v>Colchester Harriers</v>
      </c>
      <c r="AK438" s="52" t="str">
        <f>TeamDec[[#This Row],[Gender]]</f>
        <v>M</v>
      </c>
      <c r="AL4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8" s="53" t="str">
        <f>TeamDec[[#This Row],[FullName]]</f>
        <v>Rohan Dasoar</v>
      </c>
      <c r="AP438" s="51" t="str">
        <f>TeamDec[[#This Row],[Club]]</f>
        <v>Colchester Harriers</v>
      </c>
      <c r="AQ438" s="52" t="str">
        <f>TeamDec[[#This Row],[Gender]]</f>
        <v>M</v>
      </c>
      <c r="AR438" s="51" t="str">
        <f>TeamDec[[#This Row],[AG]]</f>
        <v>U15</v>
      </c>
      <c r="AS438" s="35">
        <f t="shared" si="23"/>
        <v>2</v>
      </c>
      <c r="AT438" s="29">
        <f t="shared" si="24"/>
        <v>6</v>
      </c>
    </row>
    <row r="439" spans="1:46" x14ac:dyDescent="0.35">
      <c r="A439" s="5"/>
      <c r="B439" s="24" t="s">
        <v>614</v>
      </c>
      <c r="C439" s="6" t="s">
        <v>615</v>
      </c>
      <c r="D439" s="1" t="s">
        <v>982</v>
      </c>
      <c r="E439" s="1" t="s">
        <v>2</v>
      </c>
      <c r="F439" s="30" t="s">
        <v>16</v>
      </c>
      <c r="G439" s="7">
        <v>8</v>
      </c>
      <c r="H439" s="29" t="str">
        <f t="shared" si="25"/>
        <v>U13</v>
      </c>
      <c r="K439" s="53" t="str">
        <f>TeamDec[[#This Row],[FullName]]</f>
        <v>Rohin Datta</v>
      </c>
      <c r="L439" s="51" t="str">
        <f>TeamDec[[#This Row],[Club]]</f>
        <v>Colchester Harriers</v>
      </c>
      <c r="M439" s="52" t="str">
        <f>TeamDec[[#This Row],[Gender]]</f>
        <v>M</v>
      </c>
      <c r="N43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9" s="54" t="str">
        <f>TeamDec[[#This Row],[FullName]]</f>
        <v>Rohin Datta</v>
      </c>
      <c r="R439" s="51" t="str">
        <f>TeamDec[[#This Row],[Club]]</f>
        <v>Colchester Harriers</v>
      </c>
      <c r="S439" s="52" t="str">
        <f>TeamDec[[#This Row],[Gender]]</f>
        <v>M</v>
      </c>
      <c r="T439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9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9" s="53" t="str">
        <f>TeamDec[[#This Row],[FullName]]</f>
        <v>Rohin Datta</v>
      </c>
      <c r="X439" s="51" t="str">
        <f>TeamDec[[#This Row],[Club]]</f>
        <v>Colchester Harriers</v>
      </c>
      <c r="Y439" s="52" t="str">
        <f>TeamDec[[#This Row],[Gender]]</f>
        <v>M</v>
      </c>
      <c r="Z4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9" s="53" t="str">
        <f>TeamDec[[#This Row],[FullName]]</f>
        <v>Rohin Datta</v>
      </c>
      <c r="AD439" s="51" t="str">
        <f>TeamDec[[#This Row],[Club]]</f>
        <v>Colchester Harriers</v>
      </c>
      <c r="AE439" s="52" t="str">
        <f>TeamDec[[#This Row],[Gender]]</f>
        <v>M</v>
      </c>
      <c r="AF4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9" s="53" t="str">
        <f>TeamDec[[#This Row],[FullName]]</f>
        <v>Rohin Datta</v>
      </c>
      <c r="AJ439" s="51" t="str">
        <f>TeamDec[[#This Row],[Club]]</f>
        <v>Colchester Harriers</v>
      </c>
      <c r="AK439" s="52" t="str">
        <f>TeamDec[[#This Row],[Gender]]</f>
        <v>M</v>
      </c>
      <c r="AL4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9" s="53" t="str">
        <f>TeamDec[[#This Row],[FullName]]</f>
        <v>Rohin Datta</v>
      </c>
      <c r="AP439" s="51" t="str">
        <f>TeamDec[[#This Row],[Club]]</f>
        <v>Colchester Harriers</v>
      </c>
      <c r="AQ439" s="52" t="str">
        <f>TeamDec[[#This Row],[Gender]]</f>
        <v>M</v>
      </c>
      <c r="AR439" s="51" t="str">
        <f>TeamDec[[#This Row],[AG]]</f>
        <v>U13</v>
      </c>
      <c r="AS439" s="35">
        <f t="shared" si="23"/>
        <v>0</v>
      </c>
      <c r="AT439" s="29">
        <f t="shared" si="24"/>
        <v>0</v>
      </c>
    </row>
    <row r="440" spans="1:46" x14ac:dyDescent="0.35">
      <c r="A440" s="5"/>
      <c r="B440" s="24" t="s">
        <v>820</v>
      </c>
      <c r="C440" s="6" t="s">
        <v>821</v>
      </c>
      <c r="D440" s="1" t="s">
        <v>823</v>
      </c>
      <c r="E440" s="1" t="s">
        <v>2</v>
      </c>
      <c r="F440" s="30" t="s">
        <v>16</v>
      </c>
      <c r="G440" s="7">
        <v>8</v>
      </c>
      <c r="H440" s="29" t="str">
        <f t="shared" si="25"/>
        <v>U13</v>
      </c>
      <c r="K440" s="53" t="str">
        <f>TeamDec[[#This Row],[FullName]]</f>
        <v>Roux Bueno</v>
      </c>
      <c r="L440" s="51" t="str">
        <f>TeamDec[[#This Row],[Club]]</f>
        <v>Colchester Harriers</v>
      </c>
      <c r="M440" s="52" t="str">
        <f>TeamDec[[#This Row],[Gender]]</f>
        <v>M</v>
      </c>
      <c r="N44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0" s="54" t="str">
        <f>TeamDec[[#This Row],[FullName]]</f>
        <v>Roux Bueno</v>
      </c>
      <c r="R440" s="51" t="str">
        <f>TeamDec[[#This Row],[Club]]</f>
        <v>Colchester Harriers</v>
      </c>
      <c r="S440" s="52" t="str">
        <f>TeamDec[[#This Row],[Gender]]</f>
        <v>M</v>
      </c>
      <c r="T440" s="55">
        <f>IF(TeamDec[[#This Row],[Gender]]="M",
    IFERROR(VLOOKUP(TeamDec[[#This Row],[FullName]], tblRace2B[[Name]:[Posn]], 2, FALSE), ""),
    IFERROR(VLOOKUP(TeamDec[[#This Row],[FullName]], tblRace2G[[Name]:[Posn]], 2, FALSE), ""))</f>
        <v>25</v>
      </c>
      <c r="U440" s="56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440" s="53" t="str">
        <f>TeamDec[[#This Row],[FullName]]</f>
        <v>Roux Bueno</v>
      </c>
      <c r="X440" s="51" t="str">
        <f>TeamDec[[#This Row],[Club]]</f>
        <v>Colchester Harriers</v>
      </c>
      <c r="Y440" s="52" t="str">
        <f>TeamDec[[#This Row],[Gender]]</f>
        <v>M</v>
      </c>
      <c r="Z440" s="35">
        <f>IF(TeamDec[[#This Row],[Gender]]="M",
    IFERROR(VLOOKUP(TeamDec[[#This Row],[FullName]], tblRace3B[[Name]:[Posn]], 2, FALSE), ""),
    IFERROR(VLOOKUP(TeamDec[[#This Row],[FullName]], tblRace3G[[Name]:[Posn]], 2, FALSE), ""))</f>
        <v>28</v>
      </c>
      <c r="AA440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440" s="53" t="str">
        <f>TeamDec[[#This Row],[FullName]]</f>
        <v>Roux Bueno</v>
      </c>
      <c r="AD440" s="51" t="str">
        <f>TeamDec[[#This Row],[Club]]</f>
        <v>Colchester Harriers</v>
      </c>
      <c r="AE440" s="52" t="str">
        <f>TeamDec[[#This Row],[Gender]]</f>
        <v>M</v>
      </c>
      <c r="AF440" s="35">
        <f>IF(TeamDec[[#This Row],[Gender]]="M",
    IFERROR(VLOOKUP(TeamDec[[#This Row],[FullName]], tblRace4B[[Name]:[Posn]], 2, FALSE), ""),
    IFERROR(VLOOKUP(TeamDec[[#This Row],[FullName]], tblRace4G[[Name]:[Posn]], 2, FALSE), ""))</f>
        <v>18</v>
      </c>
      <c r="AG440" s="29">
        <f>IF(TeamDec[[#This Row],[Gender]]="M",
    IFERROR(VLOOKUP(TeamDec[[#This Row],[FullName]], tblRace4B[[Name]:[Points]], 5, FALSE), ""),
    IFERROR(VLOOKUP(TeamDec[[#This Row],[FullName]], tblRace4G[[Name]:[Points]], 5, FALSE), ""))</f>
        <v>4</v>
      </c>
      <c r="AI440" s="53" t="str">
        <f>TeamDec[[#This Row],[FullName]]</f>
        <v>Roux Bueno</v>
      </c>
      <c r="AJ440" s="51" t="str">
        <f>TeamDec[[#This Row],[Club]]</f>
        <v>Colchester Harriers</v>
      </c>
      <c r="AK440" s="52" t="str">
        <f>TeamDec[[#This Row],[Gender]]</f>
        <v>M</v>
      </c>
      <c r="AL4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0" s="53" t="str">
        <f>TeamDec[[#This Row],[FullName]]</f>
        <v>Roux Bueno</v>
      </c>
      <c r="AP440" s="51" t="str">
        <f>TeamDec[[#This Row],[Club]]</f>
        <v>Colchester Harriers</v>
      </c>
      <c r="AQ440" s="52" t="str">
        <f>TeamDec[[#This Row],[Gender]]</f>
        <v>M</v>
      </c>
      <c r="AR440" s="51" t="str">
        <f>TeamDec[[#This Row],[AG]]</f>
        <v>U13</v>
      </c>
      <c r="AS440" s="35">
        <f t="shared" si="23"/>
        <v>3</v>
      </c>
      <c r="AT440" s="29">
        <f t="shared" si="24"/>
        <v>16</v>
      </c>
    </row>
    <row r="441" spans="1:46" x14ac:dyDescent="0.35">
      <c r="A441" s="5"/>
      <c r="B441" s="24" t="s">
        <v>317</v>
      </c>
      <c r="C441" s="6" t="s">
        <v>585</v>
      </c>
      <c r="D441" s="1" t="s">
        <v>691</v>
      </c>
      <c r="E441" s="1" t="s">
        <v>2</v>
      </c>
      <c r="F441" s="30" t="s">
        <v>16</v>
      </c>
      <c r="G441" s="7">
        <v>8</v>
      </c>
      <c r="H441" s="29" t="str">
        <f t="shared" si="25"/>
        <v>U13</v>
      </c>
      <c r="K441" s="53" t="str">
        <f>TeamDec[[#This Row],[FullName]]</f>
        <v>Rowan Weir</v>
      </c>
      <c r="L441" s="51" t="str">
        <f>TeamDec[[#This Row],[Club]]</f>
        <v>Colchester Harriers</v>
      </c>
      <c r="M441" s="52" t="str">
        <f>TeamDec[[#This Row],[Gender]]</f>
        <v>M</v>
      </c>
      <c r="N441" s="35">
        <f>IF(TeamDec[[#This Row],[Gender]]="M",
    IFERROR(VLOOKUP(TeamDec[[#This Row],[FullName]], tblRace1B[[Name]:[Posn]], 2, FALSE), ""),
    IFERROR(VLOOKUP(TeamDec[[#This Row],[FullName]], tblRace1G[[Name]:[Posn]], 2, FALSE), ""))</f>
        <v>12</v>
      </c>
      <c r="O441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441" s="54" t="str">
        <f>TeamDec[[#This Row],[FullName]]</f>
        <v>Rowan Weir</v>
      </c>
      <c r="R441" s="51" t="str">
        <f>TeamDec[[#This Row],[Club]]</f>
        <v>Colchester Harriers</v>
      </c>
      <c r="S441" s="52" t="str">
        <f>TeamDec[[#This Row],[Gender]]</f>
        <v>M</v>
      </c>
      <c r="T44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1" s="53" t="str">
        <f>TeamDec[[#This Row],[FullName]]</f>
        <v>Rowan Weir</v>
      </c>
      <c r="X441" s="51" t="str">
        <f>TeamDec[[#This Row],[Club]]</f>
        <v>Colchester Harriers</v>
      </c>
      <c r="Y441" s="52" t="str">
        <f>TeamDec[[#This Row],[Gender]]</f>
        <v>M</v>
      </c>
      <c r="Z441" s="35">
        <f>IF(TeamDec[[#This Row],[Gender]]="M",
    IFERROR(VLOOKUP(TeamDec[[#This Row],[FullName]], tblRace3B[[Name]:[Posn]], 2, FALSE), ""),
    IFERROR(VLOOKUP(TeamDec[[#This Row],[FullName]], tblRace3G[[Name]:[Posn]], 2, FALSE), ""))</f>
        <v>33</v>
      </c>
      <c r="AA441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441" s="53" t="str">
        <f>TeamDec[[#This Row],[FullName]]</f>
        <v>Rowan Weir</v>
      </c>
      <c r="AD441" s="51" t="str">
        <f>TeamDec[[#This Row],[Club]]</f>
        <v>Colchester Harriers</v>
      </c>
      <c r="AE441" s="52" t="str">
        <f>TeamDec[[#This Row],[Gender]]</f>
        <v>M</v>
      </c>
      <c r="AF4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1" s="53" t="str">
        <f>TeamDec[[#This Row],[FullName]]</f>
        <v>Rowan Weir</v>
      </c>
      <c r="AJ441" s="51" t="str">
        <f>TeamDec[[#This Row],[Club]]</f>
        <v>Colchester Harriers</v>
      </c>
      <c r="AK441" s="52" t="str">
        <f>TeamDec[[#This Row],[Gender]]</f>
        <v>M</v>
      </c>
      <c r="AL4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1" s="53" t="str">
        <f>TeamDec[[#This Row],[FullName]]</f>
        <v>Rowan Weir</v>
      </c>
      <c r="AP441" s="51" t="str">
        <f>TeamDec[[#This Row],[Club]]</f>
        <v>Colchester Harriers</v>
      </c>
      <c r="AQ441" s="52" t="str">
        <f>TeamDec[[#This Row],[Gender]]</f>
        <v>M</v>
      </c>
      <c r="AR441" s="51" t="str">
        <f>TeamDec[[#This Row],[AG]]</f>
        <v>U13</v>
      </c>
      <c r="AS441" s="35">
        <f t="shared" si="23"/>
        <v>2</v>
      </c>
      <c r="AT441" s="29">
        <f t="shared" si="24"/>
        <v>15</v>
      </c>
    </row>
    <row r="442" spans="1:46" x14ac:dyDescent="0.35">
      <c r="A442" s="5"/>
      <c r="B442" s="24" t="s">
        <v>315</v>
      </c>
      <c r="C442" s="6" t="s">
        <v>418</v>
      </c>
      <c r="D442" s="1" t="s">
        <v>983</v>
      </c>
      <c r="E442" s="1" t="s">
        <v>2</v>
      </c>
      <c r="F442" s="30" t="s">
        <v>16</v>
      </c>
      <c r="G442" s="7">
        <v>6</v>
      </c>
      <c r="H442" s="29" t="str">
        <f t="shared" si="25"/>
        <v>U11</v>
      </c>
      <c r="K442" s="53" t="str">
        <f>TeamDec[[#This Row],[FullName]]</f>
        <v>Sam Bailey</v>
      </c>
      <c r="L442" s="51" t="str">
        <f>TeamDec[[#This Row],[Club]]</f>
        <v>Colchester Harriers</v>
      </c>
      <c r="M442" s="52" t="str">
        <f>TeamDec[[#This Row],[Gender]]</f>
        <v>M</v>
      </c>
      <c r="N44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2" s="54" t="str">
        <f>TeamDec[[#This Row],[FullName]]</f>
        <v>Sam Bailey</v>
      </c>
      <c r="R442" s="51" t="str">
        <f>TeamDec[[#This Row],[Club]]</f>
        <v>Colchester Harriers</v>
      </c>
      <c r="S442" s="52" t="str">
        <f>TeamDec[[#This Row],[Gender]]</f>
        <v>M</v>
      </c>
      <c r="T442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2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2" s="53" t="str">
        <f>TeamDec[[#This Row],[FullName]]</f>
        <v>Sam Bailey</v>
      </c>
      <c r="X442" s="51" t="str">
        <f>TeamDec[[#This Row],[Club]]</f>
        <v>Colchester Harriers</v>
      </c>
      <c r="Y442" s="52" t="str">
        <f>TeamDec[[#This Row],[Gender]]</f>
        <v>M</v>
      </c>
      <c r="Z442" s="35">
        <f>IF(TeamDec[[#This Row],[Gender]]="M",
    IFERROR(VLOOKUP(TeamDec[[#This Row],[FullName]], tblRace3B[[Name]:[Posn]], 2, FALSE), ""),
    IFERROR(VLOOKUP(TeamDec[[#This Row],[FullName]], tblRace3G[[Name]:[Posn]], 2, FALSE), ""))</f>
        <v>37</v>
      </c>
      <c r="AA442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442" s="53" t="str">
        <f>TeamDec[[#This Row],[FullName]]</f>
        <v>Sam Bailey</v>
      </c>
      <c r="AD442" s="51" t="str">
        <f>TeamDec[[#This Row],[Club]]</f>
        <v>Colchester Harriers</v>
      </c>
      <c r="AE442" s="52" t="str">
        <f>TeamDec[[#This Row],[Gender]]</f>
        <v>M</v>
      </c>
      <c r="AF442" s="35">
        <f>IF(TeamDec[[#This Row],[Gender]]="M",
    IFERROR(VLOOKUP(TeamDec[[#This Row],[FullName]], tblRace4B[[Name]:[Posn]], 2, FALSE), ""),
    IFERROR(VLOOKUP(TeamDec[[#This Row],[FullName]], tblRace4G[[Name]:[Posn]], 2, FALSE), ""))</f>
        <v>34</v>
      </c>
      <c r="AG442" s="29">
        <f>IF(TeamDec[[#This Row],[Gender]]="M",
    IFERROR(VLOOKUP(TeamDec[[#This Row],[FullName]], tblRace4B[[Name]:[Points]], 5, FALSE), ""),
    IFERROR(VLOOKUP(TeamDec[[#This Row],[FullName]], tblRace4G[[Name]:[Points]], 5, FALSE), ""))</f>
        <v>8</v>
      </c>
      <c r="AI442" s="53" t="str">
        <f>TeamDec[[#This Row],[FullName]]</f>
        <v>Sam Bailey</v>
      </c>
      <c r="AJ442" s="51" t="str">
        <f>TeamDec[[#This Row],[Club]]</f>
        <v>Colchester Harriers</v>
      </c>
      <c r="AK442" s="52" t="str">
        <f>TeamDec[[#This Row],[Gender]]</f>
        <v>M</v>
      </c>
      <c r="AL4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2" s="53" t="str">
        <f>TeamDec[[#This Row],[FullName]]</f>
        <v>Sam Bailey</v>
      </c>
      <c r="AP442" s="51" t="str">
        <f>TeamDec[[#This Row],[Club]]</f>
        <v>Colchester Harriers</v>
      </c>
      <c r="AQ442" s="52" t="str">
        <f>TeamDec[[#This Row],[Gender]]</f>
        <v>M</v>
      </c>
      <c r="AR442" s="51" t="str">
        <f>TeamDec[[#This Row],[AG]]</f>
        <v>U11</v>
      </c>
      <c r="AS442" s="35">
        <f t="shared" si="23"/>
        <v>2</v>
      </c>
      <c r="AT442" s="29">
        <f t="shared" si="24"/>
        <v>18</v>
      </c>
    </row>
    <row r="443" spans="1:46" x14ac:dyDescent="0.35">
      <c r="A443" s="5"/>
      <c r="B443" s="24" t="s">
        <v>633</v>
      </c>
      <c r="C443" s="6" t="s">
        <v>333</v>
      </c>
      <c r="D443" s="1" t="s">
        <v>984</v>
      </c>
      <c r="E443" s="1" t="s">
        <v>2</v>
      </c>
      <c r="F443" s="30" t="s">
        <v>16</v>
      </c>
      <c r="G443" s="7">
        <v>10</v>
      </c>
      <c r="H443" s="29" t="str">
        <f t="shared" si="25"/>
        <v>U15</v>
      </c>
      <c r="K443" s="53" t="str">
        <f>TeamDec[[#This Row],[FullName]]</f>
        <v>Stanley Mason</v>
      </c>
      <c r="L443" s="51" t="str">
        <f>TeamDec[[#This Row],[Club]]</f>
        <v>Colchester Harriers</v>
      </c>
      <c r="M443" s="52" t="str">
        <f>TeamDec[[#This Row],[Gender]]</f>
        <v>M</v>
      </c>
      <c r="N44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3" s="54" t="str">
        <f>TeamDec[[#This Row],[FullName]]</f>
        <v>Stanley Mason</v>
      </c>
      <c r="R443" s="51" t="str">
        <f>TeamDec[[#This Row],[Club]]</f>
        <v>Colchester Harriers</v>
      </c>
      <c r="S443" s="52" t="str">
        <f>TeamDec[[#This Row],[Gender]]</f>
        <v>M</v>
      </c>
      <c r="T44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3" s="53" t="str">
        <f>TeamDec[[#This Row],[FullName]]</f>
        <v>Stanley Mason</v>
      </c>
      <c r="X443" s="51" t="str">
        <f>TeamDec[[#This Row],[Club]]</f>
        <v>Colchester Harriers</v>
      </c>
      <c r="Y443" s="52" t="str">
        <f>TeamDec[[#This Row],[Gender]]</f>
        <v>M</v>
      </c>
      <c r="Z4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3" s="53" t="str">
        <f>TeamDec[[#This Row],[FullName]]</f>
        <v>Stanley Mason</v>
      </c>
      <c r="AD443" s="51" t="str">
        <f>TeamDec[[#This Row],[Club]]</f>
        <v>Colchester Harriers</v>
      </c>
      <c r="AE443" s="52" t="str">
        <f>TeamDec[[#This Row],[Gender]]</f>
        <v>M</v>
      </c>
      <c r="AF4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3" s="53" t="str">
        <f>TeamDec[[#This Row],[FullName]]</f>
        <v>Stanley Mason</v>
      </c>
      <c r="AJ443" s="51" t="str">
        <f>TeamDec[[#This Row],[Club]]</f>
        <v>Colchester Harriers</v>
      </c>
      <c r="AK443" s="52" t="str">
        <f>TeamDec[[#This Row],[Gender]]</f>
        <v>M</v>
      </c>
      <c r="AL4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3" s="53" t="str">
        <f>TeamDec[[#This Row],[FullName]]</f>
        <v>Stanley Mason</v>
      </c>
      <c r="AP443" s="51" t="str">
        <f>TeamDec[[#This Row],[Club]]</f>
        <v>Colchester Harriers</v>
      </c>
      <c r="AQ443" s="52" t="str">
        <f>TeamDec[[#This Row],[Gender]]</f>
        <v>M</v>
      </c>
      <c r="AR443" s="51" t="str">
        <f>TeamDec[[#This Row],[AG]]</f>
        <v>U15</v>
      </c>
      <c r="AS443" s="35">
        <f t="shared" si="23"/>
        <v>0</v>
      </c>
      <c r="AT443" s="29">
        <f t="shared" si="24"/>
        <v>0</v>
      </c>
    </row>
    <row r="444" spans="1:46" x14ac:dyDescent="0.35">
      <c r="A444" s="5"/>
      <c r="B444" s="24" t="s">
        <v>616</v>
      </c>
      <c r="C444" s="6" t="s">
        <v>606</v>
      </c>
      <c r="D444" s="1" t="s">
        <v>985</v>
      </c>
      <c r="E444" s="1" t="s">
        <v>2</v>
      </c>
      <c r="F444" s="30" t="s">
        <v>16</v>
      </c>
      <c r="G444" s="7">
        <v>8</v>
      </c>
      <c r="H444" s="29" t="str">
        <f t="shared" si="25"/>
        <v>U13</v>
      </c>
      <c r="K444" s="53" t="str">
        <f>TeamDec[[#This Row],[FullName]]</f>
        <v>Theo James</v>
      </c>
      <c r="L444" s="51" t="str">
        <f>TeamDec[[#This Row],[Club]]</f>
        <v>Colchester Harriers</v>
      </c>
      <c r="M444" s="52" t="str">
        <f>TeamDec[[#This Row],[Gender]]</f>
        <v>M</v>
      </c>
      <c r="N44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4" s="54" t="str">
        <f>TeamDec[[#This Row],[FullName]]</f>
        <v>Theo James</v>
      </c>
      <c r="R444" s="51" t="str">
        <f>TeamDec[[#This Row],[Club]]</f>
        <v>Colchester Harriers</v>
      </c>
      <c r="S444" s="52" t="str">
        <f>TeamDec[[#This Row],[Gender]]</f>
        <v>M</v>
      </c>
      <c r="T444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4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4" s="53" t="str">
        <f>TeamDec[[#This Row],[FullName]]</f>
        <v>Theo James</v>
      </c>
      <c r="X444" s="51" t="str">
        <f>TeamDec[[#This Row],[Club]]</f>
        <v>Colchester Harriers</v>
      </c>
      <c r="Y444" s="52" t="str">
        <f>TeamDec[[#This Row],[Gender]]</f>
        <v>M</v>
      </c>
      <c r="Z4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4" s="53" t="str">
        <f>TeamDec[[#This Row],[FullName]]</f>
        <v>Theo James</v>
      </c>
      <c r="AD444" s="51" t="str">
        <f>TeamDec[[#This Row],[Club]]</f>
        <v>Colchester Harriers</v>
      </c>
      <c r="AE444" s="52" t="str">
        <f>TeamDec[[#This Row],[Gender]]</f>
        <v>M</v>
      </c>
      <c r="AF4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4" s="53" t="str">
        <f>TeamDec[[#This Row],[FullName]]</f>
        <v>Theo James</v>
      </c>
      <c r="AJ444" s="51" t="str">
        <f>TeamDec[[#This Row],[Club]]</f>
        <v>Colchester Harriers</v>
      </c>
      <c r="AK444" s="52" t="str">
        <f>TeamDec[[#This Row],[Gender]]</f>
        <v>M</v>
      </c>
      <c r="AL4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4" s="53" t="str">
        <f>TeamDec[[#This Row],[FullName]]</f>
        <v>Theo James</v>
      </c>
      <c r="AP444" s="51" t="str">
        <f>TeamDec[[#This Row],[Club]]</f>
        <v>Colchester Harriers</v>
      </c>
      <c r="AQ444" s="52" t="str">
        <f>TeamDec[[#This Row],[Gender]]</f>
        <v>M</v>
      </c>
      <c r="AR444" s="51" t="str">
        <f>TeamDec[[#This Row],[AG]]</f>
        <v>U13</v>
      </c>
      <c r="AS444" s="35">
        <f t="shared" si="23"/>
        <v>0</v>
      </c>
      <c r="AT444" s="29">
        <f t="shared" si="24"/>
        <v>0</v>
      </c>
    </row>
    <row r="445" spans="1:46" x14ac:dyDescent="0.35">
      <c r="A445" s="5"/>
      <c r="B445" s="24" t="s">
        <v>158</v>
      </c>
      <c r="C445" s="6" t="s">
        <v>634</v>
      </c>
      <c r="D445" s="1" t="s">
        <v>986</v>
      </c>
      <c r="E445" s="1" t="s">
        <v>2</v>
      </c>
      <c r="F445" s="30" t="s">
        <v>16</v>
      </c>
      <c r="G445" s="7">
        <v>10</v>
      </c>
      <c r="H445" s="29" t="str">
        <f t="shared" si="25"/>
        <v>U15</v>
      </c>
      <c r="K445" s="53" t="str">
        <f>TeamDec[[#This Row],[FullName]]</f>
        <v>Toby Purser</v>
      </c>
      <c r="L445" s="51" t="str">
        <f>TeamDec[[#This Row],[Club]]</f>
        <v>Colchester Harriers</v>
      </c>
      <c r="M445" s="52" t="str">
        <f>TeamDec[[#This Row],[Gender]]</f>
        <v>M</v>
      </c>
      <c r="N44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5" s="54" t="str">
        <f>TeamDec[[#This Row],[FullName]]</f>
        <v>Toby Purser</v>
      </c>
      <c r="R445" s="51" t="str">
        <f>TeamDec[[#This Row],[Club]]</f>
        <v>Colchester Harriers</v>
      </c>
      <c r="S445" s="52" t="str">
        <f>TeamDec[[#This Row],[Gender]]</f>
        <v>M</v>
      </c>
      <c r="T445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5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5" s="53" t="str">
        <f>TeamDec[[#This Row],[FullName]]</f>
        <v>Toby Purser</v>
      </c>
      <c r="X445" s="51" t="str">
        <f>TeamDec[[#This Row],[Club]]</f>
        <v>Colchester Harriers</v>
      </c>
      <c r="Y445" s="52" t="str">
        <f>TeamDec[[#This Row],[Gender]]</f>
        <v>M</v>
      </c>
      <c r="Z4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5" s="53" t="str">
        <f>TeamDec[[#This Row],[FullName]]</f>
        <v>Toby Purser</v>
      </c>
      <c r="AD445" s="51" t="str">
        <f>TeamDec[[#This Row],[Club]]</f>
        <v>Colchester Harriers</v>
      </c>
      <c r="AE445" s="52" t="str">
        <f>TeamDec[[#This Row],[Gender]]</f>
        <v>M</v>
      </c>
      <c r="AF4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5" s="53" t="str">
        <f>TeamDec[[#This Row],[FullName]]</f>
        <v>Toby Purser</v>
      </c>
      <c r="AJ445" s="51" t="str">
        <f>TeamDec[[#This Row],[Club]]</f>
        <v>Colchester Harriers</v>
      </c>
      <c r="AK445" s="52" t="str">
        <f>TeamDec[[#This Row],[Gender]]</f>
        <v>M</v>
      </c>
      <c r="AL4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5" s="53" t="str">
        <f>TeamDec[[#This Row],[FullName]]</f>
        <v>Toby Purser</v>
      </c>
      <c r="AP445" s="51" t="str">
        <f>TeamDec[[#This Row],[Club]]</f>
        <v>Colchester Harriers</v>
      </c>
      <c r="AQ445" s="52" t="str">
        <f>TeamDec[[#This Row],[Gender]]</f>
        <v>M</v>
      </c>
      <c r="AR445" s="51" t="str">
        <f>TeamDec[[#This Row],[AG]]</f>
        <v>U15</v>
      </c>
      <c r="AS445" s="35">
        <f t="shared" si="23"/>
        <v>0</v>
      </c>
      <c r="AT445" s="29">
        <f t="shared" si="24"/>
        <v>0</v>
      </c>
    </row>
    <row r="446" spans="1:46" x14ac:dyDescent="0.35">
      <c r="A446" s="5"/>
      <c r="B446" s="24" t="s">
        <v>605</v>
      </c>
      <c r="C446" s="6" t="s">
        <v>606</v>
      </c>
      <c r="D446" s="1" t="s">
        <v>987</v>
      </c>
      <c r="E446" s="1" t="s">
        <v>2</v>
      </c>
      <c r="F446" s="30" t="s">
        <v>16</v>
      </c>
      <c r="G446" s="7">
        <v>7</v>
      </c>
      <c r="H446" s="29" t="str">
        <f t="shared" si="25"/>
        <v>U13</v>
      </c>
      <c r="K446" s="53" t="str">
        <f>TeamDec[[#This Row],[FullName]]</f>
        <v>Trevon James</v>
      </c>
      <c r="L446" s="51" t="str">
        <f>TeamDec[[#This Row],[Club]]</f>
        <v>Colchester Harriers</v>
      </c>
      <c r="M446" s="52" t="str">
        <f>TeamDec[[#This Row],[Gender]]</f>
        <v>M</v>
      </c>
      <c r="N4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6" s="54" t="str">
        <f>TeamDec[[#This Row],[FullName]]</f>
        <v>Trevon James</v>
      </c>
      <c r="R446" s="51" t="str">
        <f>TeamDec[[#This Row],[Club]]</f>
        <v>Colchester Harriers</v>
      </c>
      <c r="S446" s="52" t="str">
        <f>TeamDec[[#This Row],[Gender]]</f>
        <v>M</v>
      </c>
      <c r="T446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6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6" s="53" t="str">
        <f>TeamDec[[#This Row],[FullName]]</f>
        <v>Trevon James</v>
      </c>
      <c r="X446" s="51" t="str">
        <f>TeamDec[[#This Row],[Club]]</f>
        <v>Colchester Harriers</v>
      </c>
      <c r="Y446" s="52" t="str">
        <f>TeamDec[[#This Row],[Gender]]</f>
        <v>M</v>
      </c>
      <c r="Z4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6" s="53" t="str">
        <f>TeamDec[[#This Row],[FullName]]</f>
        <v>Trevon James</v>
      </c>
      <c r="AD446" s="51" t="str">
        <f>TeamDec[[#This Row],[Club]]</f>
        <v>Colchester Harriers</v>
      </c>
      <c r="AE446" s="52" t="str">
        <f>TeamDec[[#This Row],[Gender]]</f>
        <v>M</v>
      </c>
      <c r="AF4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6" s="53" t="str">
        <f>TeamDec[[#This Row],[FullName]]</f>
        <v>Trevon James</v>
      </c>
      <c r="AJ446" s="51" t="str">
        <f>TeamDec[[#This Row],[Club]]</f>
        <v>Colchester Harriers</v>
      </c>
      <c r="AK446" s="52" t="str">
        <f>TeamDec[[#This Row],[Gender]]</f>
        <v>M</v>
      </c>
      <c r="AL4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6" s="53" t="str">
        <f>TeamDec[[#This Row],[FullName]]</f>
        <v>Trevon James</v>
      </c>
      <c r="AP446" s="51" t="str">
        <f>TeamDec[[#This Row],[Club]]</f>
        <v>Colchester Harriers</v>
      </c>
      <c r="AQ446" s="52" t="str">
        <f>TeamDec[[#This Row],[Gender]]</f>
        <v>M</v>
      </c>
      <c r="AR446" s="51" t="str">
        <f>TeamDec[[#This Row],[AG]]</f>
        <v>U13</v>
      </c>
      <c r="AS446" s="35">
        <f t="shared" si="23"/>
        <v>0</v>
      </c>
      <c r="AT446" s="29">
        <f t="shared" si="24"/>
        <v>0</v>
      </c>
    </row>
    <row r="447" spans="1:46" x14ac:dyDescent="0.35">
      <c r="A447" s="5"/>
      <c r="B447" s="24" t="s">
        <v>591</v>
      </c>
      <c r="C447" s="6" t="s">
        <v>592</v>
      </c>
      <c r="D447" s="1" t="s">
        <v>988</v>
      </c>
      <c r="E447" s="1" t="s">
        <v>2</v>
      </c>
      <c r="F447" s="30" t="s">
        <v>16</v>
      </c>
      <c r="G447" s="7">
        <v>6</v>
      </c>
      <c r="H447" s="29" t="str">
        <f t="shared" si="25"/>
        <v>U11</v>
      </c>
      <c r="K447" s="53" t="str">
        <f>TeamDec[[#This Row],[FullName]]</f>
        <v>Victor-Steven(Vic) Effiang</v>
      </c>
      <c r="L447" s="51" t="str">
        <f>TeamDec[[#This Row],[Club]]</f>
        <v>Colchester Harriers</v>
      </c>
      <c r="M447" s="52" t="str">
        <f>TeamDec[[#This Row],[Gender]]</f>
        <v>M</v>
      </c>
      <c r="N44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7" s="54" t="str">
        <f>TeamDec[[#This Row],[FullName]]</f>
        <v>Victor-Steven(Vic) Effiang</v>
      </c>
      <c r="R447" s="51" t="str">
        <f>TeamDec[[#This Row],[Club]]</f>
        <v>Colchester Harriers</v>
      </c>
      <c r="S447" s="52" t="str">
        <f>TeamDec[[#This Row],[Gender]]</f>
        <v>M</v>
      </c>
      <c r="T447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7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7" s="53" t="str">
        <f>TeamDec[[#This Row],[FullName]]</f>
        <v>Victor-Steven(Vic) Effiang</v>
      </c>
      <c r="X447" s="51" t="str">
        <f>TeamDec[[#This Row],[Club]]</f>
        <v>Colchester Harriers</v>
      </c>
      <c r="Y447" s="52" t="str">
        <f>TeamDec[[#This Row],[Gender]]</f>
        <v>M</v>
      </c>
      <c r="Z4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7" s="53" t="str">
        <f>TeamDec[[#This Row],[FullName]]</f>
        <v>Victor-Steven(Vic) Effiang</v>
      </c>
      <c r="AD447" s="51" t="str">
        <f>TeamDec[[#This Row],[Club]]</f>
        <v>Colchester Harriers</v>
      </c>
      <c r="AE447" s="52" t="str">
        <f>TeamDec[[#This Row],[Gender]]</f>
        <v>M</v>
      </c>
      <c r="AF4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7" s="53" t="str">
        <f>TeamDec[[#This Row],[FullName]]</f>
        <v>Victor-Steven(Vic) Effiang</v>
      </c>
      <c r="AJ447" s="51" t="str">
        <f>TeamDec[[#This Row],[Club]]</f>
        <v>Colchester Harriers</v>
      </c>
      <c r="AK447" s="52" t="str">
        <f>TeamDec[[#This Row],[Gender]]</f>
        <v>M</v>
      </c>
      <c r="AL4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7" s="53" t="str">
        <f>TeamDec[[#This Row],[FullName]]</f>
        <v>Victor-Steven(Vic) Effiang</v>
      </c>
      <c r="AP447" s="51" t="str">
        <f>TeamDec[[#This Row],[Club]]</f>
        <v>Colchester Harriers</v>
      </c>
      <c r="AQ447" s="52" t="str">
        <f>TeamDec[[#This Row],[Gender]]</f>
        <v>M</v>
      </c>
      <c r="AR447" s="51" t="str">
        <f>TeamDec[[#This Row],[AG]]</f>
        <v>U11</v>
      </c>
      <c r="AS447" s="35">
        <f t="shared" si="23"/>
        <v>0</v>
      </c>
      <c r="AT447" s="29">
        <f t="shared" si="24"/>
        <v>0</v>
      </c>
    </row>
    <row r="448" spans="1:46" x14ac:dyDescent="0.35">
      <c r="A448" s="5"/>
      <c r="B448" s="24" t="s">
        <v>577</v>
      </c>
      <c r="C448" s="6" t="s">
        <v>309</v>
      </c>
      <c r="D448" s="1" t="s">
        <v>989</v>
      </c>
      <c r="E448" s="1" t="s">
        <v>2</v>
      </c>
      <c r="F448" s="30" t="s">
        <v>16</v>
      </c>
      <c r="G448" s="7">
        <v>5</v>
      </c>
      <c r="H448" s="29" t="str">
        <f t="shared" si="25"/>
        <v>U11</v>
      </c>
      <c r="K448" s="53" t="str">
        <f>TeamDec[[#This Row],[FullName]]</f>
        <v>William Howard</v>
      </c>
      <c r="L448" s="51" t="str">
        <f>TeamDec[[#This Row],[Club]]</f>
        <v>Colchester Harriers</v>
      </c>
      <c r="M448" s="52" t="str">
        <f>TeamDec[[#This Row],[Gender]]</f>
        <v>M</v>
      </c>
      <c r="N44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8" s="54" t="str">
        <f>TeamDec[[#This Row],[FullName]]</f>
        <v>William Howard</v>
      </c>
      <c r="R448" s="51" t="str">
        <f>TeamDec[[#This Row],[Club]]</f>
        <v>Colchester Harriers</v>
      </c>
      <c r="S448" s="52" t="str">
        <f>TeamDec[[#This Row],[Gender]]</f>
        <v>M</v>
      </c>
      <c r="T448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8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8" s="53" t="str">
        <f>TeamDec[[#This Row],[FullName]]</f>
        <v>William Howard</v>
      </c>
      <c r="X448" s="51" t="str">
        <f>TeamDec[[#This Row],[Club]]</f>
        <v>Colchester Harriers</v>
      </c>
      <c r="Y448" s="52" t="str">
        <f>TeamDec[[#This Row],[Gender]]</f>
        <v>M</v>
      </c>
      <c r="Z4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8" s="53" t="str">
        <f>TeamDec[[#This Row],[FullName]]</f>
        <v>William Howard</v>
      </c>
      <c r="AD448" s="51" t="str">
        <f>TeamDec[[#This Row],[Club]]</f>
        <v>Colchester Harriers</v>
      </c>
      <c r="AE448" s="52" t="str">
        <f>TeamDec[[#This Row],[Gender]]</f>
        <v>M</v>
      </c>
      <c r="AF4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8" s="53" t="str">
        <f>TeamDec[[#This Row],[FullName]]</f>
        <v>William Howard</v>
      </c>
      <c r="AJ448" s="51" t="str">
        <f>TeamDec[[#This Row],[Club]]</f>
        <v>Colchester Harriers</v>
      </c>
      <c r="AK448" s="52" t="str">
        <f>TeamDec[[#This Row],[Gender]]</f>
        <v>M</v>
      </c>
      <c r="AL4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8" s="53" t="str">
        <f>TeamDec[[#This Row],[FullName]]</f>
        <v>William Howard</v>
      </c>
      <c r="AP448" s="51" t="str">
        <f>TeamDec[[#This Row],[Club]]</f>
        <v>Colchester Harriers</v>
      </c>
      <c r="AQ448" s="52" t="str">
        <f>TeamDec[[#This Row],[Gender]]</f>
        <v>M</v>
      </c>
      <c r="AR448" s="51" t="str">
        <f>TeamDec[[#This Row],[AG]]</f>
        <v>U11</v>
      </c>
      <c r="AS448" s="35">
        <f t="shared" si="23"/>
        <v>0</v>
      </c>
      <c r="AT448" s="29">
        <f t="shared" si="24"/>
        <v>0</v>
      </c>
    </row>
    <row r="449" spans="1:46" x14ac:dyDescent="0.35">
      <c r="A449" s="5"/>
      <c r="B449" s="24" t="s">
        <v>1027</v>
      </c>
      <c r="C449" s="6" t="s">
        <v>517</v>
      </c>
      <c r="D449" s="1" t="str">
        <f t="shared" ref="D449:D459" si="26">_xlfn.TEXTJOIN(" ",TRUE, $B449,$C449)</f>
        <v>Thea Clapp</v>
      </c>
      <c r="E449" s="1" t="s">
        <v>2</v>
      </c>
      <c r="F449" s="30" t="s">
        <v>17</v>
      </c>
      <c r="G449" s="7">
        <v>4</v>
      </c>
      <c r="H449" s="29" t="str">
        <f t="shared" si="25"/>
        <v>U11</v>
      </c>
      <c r="K449" s="53" t="str">
        <f>TeamDec[[#This Row],[FullName]]</f>
        <v>Thea Clapp</v>
      </c>
      <c r="L449" s="51" t="str">
        <f>TeamDec[[#This Row],[Club]]</f>
        <v>Colchester Harriers</v>
      </c>
      <c r="M449" s="52" t="str">
        <f>TeamDec[[#This Row],[Gender]]</f>
        <v>F</v>
      </c>
      <c r="N4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9" s="54" t="str">
        <f>TeamDec[[#This Row],[FullName]]</f>
        <v>Thea Clapp</v>
      </c>
      <c r="R449" s="51" t="str">
        <f>TeamDec[[#This Row],[Club]]</f>
        <v>Colchester Harriers</v>
      </c>
      <c r="S449" s="52" t="str">
        <f>TeamDec[[#This Row],[Gender]]</f>
        <v>F</v>
      </c>
      <c r="T449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9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9" s="53" t="str">
        <f>TeamDec[[#This Row],[FullName]]</f>
        <v>Thea Clapp</v>
      </c>
      <c r="X449" s="51" t="str">
        <f>TeamDec[[#This Row],[Club]]</f>
        <v>Colchester Harriers</v>
      </c>
      <c r="Y449" s="52" t="str">
        <f>TeamDec[[#This Row],[Gender]]</f>
        <v>F</v>
      </c>
      <c r="Z4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9" s="53" t="str">
        <f>TeamDec[[#This Row],[FullName]]</f>
        <v>Thea Clapp</v>
      </c>
      <c r="AD449" s="51" t="str">
        <f>TeamDec[[#This Row],[Club]]</f>
        <v>Colchester Harriers</v>
      </c>
      <c r="AE449" s="52" t="str">
        <f>TeamDec[[#This Row],[Gender]]</f>
        <v>F</v>
      </c>
      <c r="AF449" s="35">
        <f>IF(TeamDec[[#This Row],[Gender]]="M",
    IFERROR(VLOOKUP(TeamDec[[#This Row],[FullName]], tblRace4B[[Name]:[Posn]], 2, FALSE), ""),
    IFERROR(VLOOKUP(TeamDec[[#This Row],[FullName]], tblRace4G[[Name]:[Posn]], 2, FALSE), ""))</f>
        <v>49</v>
      </c>
      <c r="AG449" s="29">
        <f>IF(TeamDec[[#This Row],[Gender]]="M",
    IFERROR(VLOOKUP(TeamDec[[#This Row],[FullName]], tblRace4B[[Name]:[Points]], 5, FALSE), ""),
    IFERROR(VLOOKUP(TeamDec[[#This Row],[FullName]], tblRace4G[[Name]:[Points]], 5, FALSE), ""))</f>
        <v>18</v>
      </c>
      <c r="AI449" s="53" t="str">
        <f>TeamDec[[#This Row],[FullName]]</f>
        <v>Thea Clapp</v>
      </c>
      <c r="AJ449" s="51" t="str">
        <f>TeamDec[[#This Row],[Club]]</f>
        <v>Colchester Harriers</v>
      </c>
      <c r="AK449" s="52" t="str">
        <f>TeamDec[[#This Row],[Gender]]</f>
        <v>F</v>
      </c>
      <c r="AL4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9" s="53" t="str">
        <f>TeamDec[[#This Row],[FullName]]</f>
        <v>Thea Clapp</v>
      </c>
      <c r="AP449" s="51" t="str">
        <f>TeamDec[[#This Row],[Club]]</f>
        <v>Colchester Harriers</v>
      </c>
      <c r="AQ449" s="52" t="str">
        <f>TeamDec[[#This Row],[Gender]]</f>
        <v>F</v>
      </c>
      <c r="AR449" s="51" t="str">
        <f>TeamDec[[#This Row],[AG]]</f>
        <v>U11</v>
      </c>
      <c r="AS449" s="35">
        <f t="shared" si="23"/>
        <v>1</v>
      </c>
      <c r="AT449" s="29">
        <f t="shared" si="24"/>
        <v>18</v>
      </c>
    </row>
    <row r="450" spans="1:46" x14ac:dyDescent="0.35">
      <c r="A450" s="5"/>
      <c r="B450" s="24"/>
      <c r="C450" s="6"/>
      <c r="D450" s="1" t="str">
        <f t="shared" si="26"/>
        <v/>
      </c>
      <c r="E450" s="1"/>
      <c r="F450" s="30"/>
      <c r="G450" s="7"/>
      <c r="H450" s="29" t="str">
        <f t="shared" si="25"/>
        <v>NULL</v>
      </c>
      <c r="K450" s="53" t="str">
        <f>TeamDec[[#This Row],[FullName]]</f>
        <v/>
      </c>
      <c r="L450" s="51">
        <f>TeamDec[[#This Row],[Club]]</f>
        <v>0</v>
      </c>
      <c r="M450" s="52">
        <f>TeamDec[[#This Row],[Gender]]</f>
        <v>0</v>
      </c>
      <c r="N45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0" s="54" t="str">
        <f>TeamDec[[#This Row],[FullName]]</f>
        <v/>
      </c>
      <c r="R450" s="51">
        <f>TeamDec[[#This Row],[Club]]</f>
        <v>0</v>
      </c>
      <c r="S450" s="52">
        <f>TeamDec[[#This Row],[Gender]]</f>
        <v>0</v>
      </c>
      <c r="T450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0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0" s="53" t="str">
        <f>TeamDec[[#This Row],[FullName]]</f>
        <v/>
      </c>
      <c r="X450" s="51">
        <f>TeamDec[[#This Row],[Club]]</f>
        <v>0</v>
      </c>
      <c r="Y450" s="52">
        <f>TeamDec[[#This Row],[Gender]]</f>
        <v>0</v>
      </c>
      <c r="Z4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0" s="53" t="str">
        <f>TeamDec[[#This Row],[FullName]]</f>
        <v/>
      </c>
      <c r="AD450" s="51">
        <f>TeamDec[[#This Row],[Club]]</f>
        <v>0</v>
      </c>
      <c r="AE450" s="52">
        <f>TeamDec[[#This Row],[Gender]]</f>
        <v>0</v>
      </c>
      <c r="AF4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0" s="53" t="str">
        <f>TeamDec[[#This Row],[FullName]]</f>
        <v/>
      </c>
      <c r="AJ450" s="51">
        <f>TeamDec[[#This Row],[Club]]</f>
        <v>0</v>
      </c>
      <c r="AK450" s="52">
        <f>TeamDec[[#This Row],[Gender]]</f>
        <v>0</v>
      </c>
      <c r="AL4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0" s="53" t="str">
        <f>TeamDec[[#This Row],[FullName]]</f>
        <v/>
      </c>
      <c r="AP450" s="51">
        <f>TeamDec[[#This Row],[Club]]</f>
        <v>0</v>
      </c>
      <c r="AQ450" s="52">
        <f>TeamDec[[#This Row],[Gender]]</f>
        <v>0</v>
      </c>
      <c r="AR450" s="51" t="str">
        <f>TeamDec[[#This Row],[AG]]</f>
        <v>NULL</v>
      </c>
      <c r="AS450" s="35">
        <f t="shared" si="23"/>
        <v>0</v>
      </c>
      <c r="AT450" s="29">
        <f t="shared" si="24"/>
        <v>0</v>
      </c>
    </row>
    <row r="451" spans="1:46" x14ac:dyDescent="0.35">
      <c r="A451" s="5"/>
      <c r="B451" s="24"/>
      <c r="C451" s="6"/>
      <c r="D451" s="1" t="str">
        <f t="shared" si="26"/>
        <v/>
      </c>
      <c r="E451" s="1"/>
      <c r="F451" s="30"/>
      <c r="G451" s="7"/>
      <c r="H451" s="29" t="str">
        <f t="shared" si="25"/>
        <v>NULL</v>
      </c>
      <c r="K451" s="53" t="str">
        <f>TeamDec[[#This Row],[FullName]]</f>
        <v/>
      </c>
      <c r="L451" s="51">
        <f>TeamDec[[#This Row],[Club]]</f>
        <v>0</v>
      </c>
      <c r="M451" s="52">
        <f>TeamDec[[#This Row],[Gender]]</f>
        <v>0</v>
      </c>
      <c r="N45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1" s="54" t="str">
        <f>TeamDec[[#This Row],[FullName]]</f>
        <v/>
      </c>
      <c r="R451" s="51">
        <f>TeamDec[[#This Row],[Club]]</f>
        <v>0</v>
      </c>
      <c r="S451" s="52">
        <f>TeamDec[[#This Row],[Gender]]</f>
        <v>0</v>
      </c>
      <c r="T45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1" s="53" t="str">
        <f>TeamDec[[#This Row],[FullName]]</f>
        <v/>
      </c>
      <c r="X451" s="51">
        <f>TeamDec[[#This Row],[Club]]</f>
        <v>0</v>
      </c>
      <c r="Y451" s="52">
        <f>TeamDec[[#This Row],[Gender]]</f>
        <v>0</v>
      </c>
      <c r="Z45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1" s="53" t="str">
        <f>TeamDec[[#This Row],[FullName]]</f>
        <v/>
      </c>
      <c r="AD451" s="51">
        <f>TeamDec[[#This Row],[Club]]</f>
        <v>0</v>
      </c>
      <c r="AE451" s="52">
        <f>TeamDec[[#This Row],[Gender]]</f>
        <v>0</v>
      </c>
      <c r="AF4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1" s="53" t="str">
        <f>TeamDec[[#This Row],[FullName]]</f>
        <v/>
      </c>
      <c r="AJ451" s="51">
        <f>TeamDec[[#This Row],[Club]]</f>
        <v>0</v>
      </c>
      <c r="AK451" s="52">
        <f>TeamDec[[#This Row],[Gender]]</f>
        <v>0</v>
      </c>
      <c r="AL4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1" s="53" t="str">
        <f>TeamDec[[#This Row],[FullName]]</f>
        <v/>
      </c>
      <c r="AP451" s="51">
        <f>TeamDec[[#This Row],[Club]]</f>
        <v>0</v>
      </c>
      <c r="AQ451" s="52">
        <f>TeamDec[[#This Row],[Gender]]</f>
        <v>0</v>
      </c>
      <c r="AR451" s="51" t="str">
        <f>TeamDec[[#This Row],[AG]]</f>
        <v>NULL</v>
      </c>
      <c r="AS451" s="35">
        <f t="shared" si="23"/>
        <v>0</v>
      </c>
      <c r="AT451" s="29">
        <f t="shared" si="24"/>
        <v>0</v>
      </c>
    </row>
    <row r="452" spans="1:46" x14ac:dyDescent="0.35">
      <c r="A452" s="5"/>
      <c r="B452" s="24"/>
      <c r="C452" s="6"/>
      <c r="D452" s="1" t="str">
        <f t="shared" si="26"/>
        <v/>
      </c>
      <c r="E452" s="1"/>
      <c r="F452" s="30"/>
      <c r="G452" s="7"/>
      <c r="H452" s="29" t="str">
        <f t="shared" si="25"/>
        <v>NULL</v>
      </c>
      <c r="K452" s="53" t="str">
        <f>TeamDec[[#This Row],[FullName]]</f>
        <v/>
      </c>
      <c r="L452" s="51">
        <f>TeamDec[[#This Row],[Club]]</f>
        <v>0</v>
      </c>
      <c r="M452" s="52">
        <f>TeamDec[[#This Row],[Gender]]</f>
        <v>0</v>
      </c>
      <c r="N45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2" s="54" t="str">
        <f>TeamDec[[#This Row],[FullName]]</f>
        <v/>
      </c>
      <c r="R452" s="51">
        <f>TeamDec[[#This Row],[Club]]</f>
        <v>0</v>
      </c>
      <c r="S452" s="52">
        <f>TeamDec[[#This Row],[Gender]]</f>
        <v>0</v>
      </c>
      <c r="T452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2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2" s="53" t="str">
        <f>TeamDec[[#This Row],[FullName]]</f>
        <v/>
      </c>
      <c r="X452" s="51">
        <f>TeamDec[[#This Row],[Club]]</f>
        <v>0</v>
      </c>
      <c r="Y452" s="52">
        <f>TeamDec[[#This Row],[Gender]]</f>
        <v>0</v>
      </c>
      <c r="Z4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2" s="53" t="str">
        <f>TeamDec[[#This Row],[FullName]]</f>
        <v/>
      </c>
      <c r="AD452" s="51">
        <f>TeamDec[[#This Row],[Club]]</f>
        <v>0</v>
      </c>
      <c r="AE452" s="52">
        <f>TeamDec[[#This Row],[Gender]]</f>
        <v>0</v>
      </c>
      <c r="AF4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2" s="53" t="str">
        <f>TeamDec[[#This Row],[FullName]]</f>
        <v/>
      </c>
      <c r="AJ452" s="51">
        <f>TeamDec[[#This Row],[Club]]</f>
        <v>0</v>
      </c>
      <c r="AK452" s="52">
        <f>TeamDec[[#This Row],[Gender]]</f>
        <v>0</v>
      </c>
      <c r="AL4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2" s="53" t="str">
        <f>TeamDec[[#This Row],[FullName]]</f>
        <v/>
      </c>
      <c r="AP452" s="51">
        <f>TeamDec[[#This Row],[Club]]</f>
        <v>0</v>
      </c>
      <c r="AQ452" s="52">
        <f>TeamDec[[#This Row],[Gender]]</f>
        <v>0</v>
      </c>
      <c r="AR452" s="51" t="str">
        <f>TeamDec[[#This Row],[AG]]</f>
        <v>NULL</v>
      </c>
      <c r="AS452" s="35">
        <f t="shared" si="23"/>
        <v>0</v>
      </c>
      <c r="AT452" s="29">
        <f t="shared" si="24"/>
        <v>0</v>
      </c>
    </row>
    <row r="453" spans="1:46" x14ac:dyDescent="0.35">
      <c r="A453" s="5"/>
      <c r="B453" s="24"/>
      <c r="C453" s="6"/>
      <c r="D453" s="1" t="str">
        <f t="shared" si="26"/>
        <v/>
      </c>
      <c r="E453" s="1"/>
      <c r="F453" s="30"/>
      <c r="G453" s="7"/>
      <c r="H453" s="29" t="str">
        <f t="shared" si="25"/>
        <v>NULL</v>
      </c>
      <c r="K453" s="53" t="str">
        <f>TeamDec[[#This Row],[FullName]]</f>
        <v/>
      </c>
      <c r="L453" s="51">
        <f>TeamDec[[#This Row],[Club]]</f>
        <v>0</v>
      </c>
      <c r="M453" s="52">
        <f>TeamDec[[#This Row],[Gender]]</f>
        <v>0</v>
      </c>
      <c r="N45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3" s="54" t="str">
        <f>TeamDec[[#This Row],[FullName]]</f>
        <v/>
      </c>
      <c r="R453" s="51">
        <f>TeamDec[[#This Row],[Club]]</f>
        <v>0</v>
      </c>
      <c r="S453" s="52">
        <f>TeamDec[[#This Row],[Gender]]</f>
        <v>0</v>
      </c>
      <c r="T45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3" s="53" t="str">
        <f>TeamDec[[#This Row],[FullName]]</f>
        <v/>
      </c>
      <c r="X453" s="51">
        <f>TeamDec[[#This Row],[Club]]</f>
        <v>0</v>
      </c>
      <c r="Y453" s="52">
        <f>TeamDec[[#This Row],[Gender]]</f>
        <v>0</v>
      </c>
      <c r="Z4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3" s="53" t="str">
        <f>TeamDec[[#This Row],[FullName]]</f>
        <v/>
      </c>
      <c r="AD453" s="51">
        <f>TeamDec[[#This Row],[Club]]</f>
        <v>0</v>
      </c>
      <c r="AE453" s="52">
        <f>TeamDec[[#This Row],[Gender]]</f>
        <v>0</v>
      </c>
      <c r="AF4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3" s="53" t="str">
        <f>TeamDec[[#This Row],[FullName]]</f>
        <v/>
      </c>
      <c r="AJ453" s="51">
        <f>TeamDec[[#This Row],[Club]]</f>
        <v>0</v>
      </c>
      <c r="AK453" s="52">
        <f>TeamDec[[#This Row],[Gender]]</f>
        <v>0</v>
      </c>
      <c r="AL4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3" s="53" t="str">
        <f>TeamDec[[#This Row],[FullName]]</f>
        <v/>
      </c>
      <c r="AP453" s="51">
        <f>TeamDec[[#This Row],[Club]]</f>
        <v>0</v>
      </c>
      <c r="AQ453" s="52">
        <f>TeamDec[[#This Row],[Gender]]</f>
        <v>0</v>
      </c>
      <c r="AR453" s="51" t="str">
        <f>TeamDec[[#This Row],[AG]]</f>
        <v>NULL</v>
      </c>
      <c r="AS453" s="35">
        <f t="shared" ref="AS453:AS464" si="27">COUNT(N453:N453,T453:T453,Z453:Z453,AF453:AF453,AL453:AL453)</f>
        <v>0</v>
      </c>
      <c r="AT453" s="29">
        <f t="shared" ref="AT453:AT464" si="28">SUM(O453,U453,AA453,AG453,AM453)</f>
        <v>0</v>
      </c>
    </row>
    <row r="454" spans="1:46" x14ac:dyDescent="0.35">
      <c r="A454" s="5"/>
      <c r="B454" s="24"/>
      <c r="C454" s="6"/>
      <c r="D454" s="1" t="str">
        <f t="shared" si="26"/>
        <v/>
      </c>
      <c r="E454" s="1"/>
      <c r="F454" s="30"/>
      <c r="G454" s="7"/>
      <c r="H454" s="29" t="str">
        <f t="shared" si="25"/>
        <v>NULL</v>
      </c>
      <c r="K454" s="53" t="str">
        <f>TeamDec[[#This Row],[FullName]]</f>
        <v/>
      </c>
      <c r="L454" s="51">
        <f>TeamDec[[#This Row],[Club]]</f>
        <v>0</v>
      </c>
      <c r="M454" s="52">
        <f>TeamDec[[#This Row],[Gender]]</f>
        <v>0</v>
      </c>
      <c r="N45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4" s="54" t="str">
        <f>TeamDec[[#This Row],[FullName]]</f>
        <v/>
      </c>
      <c r="R454" s="51">
        <f>TeamDec[[#This Row],[Club]]</f>
        <v>0</v>
      </c>
      <c r="S454" s="52">
        <f>TeamDec[[#This Row],[Gender]]</f>
        <v>0</v>
      </c>
      <c r="T454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4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4" s="53" t="str">
        <f>TeamDec[[#This Row],[FullName]]</f>
        <v/>
      </c>
      <c r="X454" s="51">
        <f>TeamDec[[#This Row],[Club]]</f>
        <v>0</v>
      </c>
      <c r="Y454" s="52">
        <f>TeamDec[[#This Row],[Gender]]</f>
        <v>0</v>
      </c>
      <c r="Z4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4" s="53" t="str">
        <f>TeamDec[[#This Row],[FullName]]</f>
        <v/>
      </c>
      <c r="AD454" s="51">
        <f>TeamDec[[#This Row],[Club]]</f>
        <v>0</v>
      </c>
      <c r="AE454" s="52">
        <f>TeamDec[[#This Row],[Gender]]</f>
        <v>0</v>
      </c>
      <c r="AF4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4" s="53" t="str">
        <f>TeamDec[[#This Row],[FullName]]</f>
        <v/>
      </c>
      <c r="AJ454" s="51">
        <f>TeamDec[[#This Row],[Club]]</f>
        <v>0</v>
      </c>
      <c r="AK454" s="52">
        <f>TeamDec[[#This Row],[Gender]]</f>
        <v>0</v>
      </c>
      <c r="AL4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4" s="53" t="str">
        <f>TeamDec[[#This Row],[FullName]]</f>
        <v/>
      </c>
      <c r="AP454" s="51">
        <f>TeamDec[[#This Row],[Club]]</f>
        <v>0</v>
      </c>
      <c r="AQ454" s="52">
        <f>TeamDec[[#This Row],[Gender]]</f>
        <v>0</v>
      </c>
      <c r="AR454" s="51" t="str">
        <f>TeamDec[[#This Row],[AG]]</f>
        <v>NULL</v>
      </c>
      <c r="AS454" s="35">
        <f t="shared" si="27"/>
        <v>0</v>
      </c>
      <c r="AT454" s="29">
        <f t="shared" si="28"/>
        <v>0</v>
      </c>
    </row>
    <row r="455" spans="1:46" x14ac:dyDescent="0.35">
      <c r="A455" s="5"/>
      <c r="B455" s="24"/>
      <c r="C455" s="6"/>
      <c r="D455" s="1" t="str">
        <f t="shared" si="26"/>
        <v/>
      </c>
      <c r="E455" s="1"/>
      <c r="F455" s="30"/>
      <c r="G455" s="7"/>
      <c r="H455" s="29" t="str">
        <f t="shared" si="25"/>
        <v>NULL</v>
      </c>
      <c r="K455" s="53" t="str">
        <f>TeamDec[[#This Row],[FullName]]</f>
        <v/>
      </c>
      <c r="L455" s="51">
        <f>TeamDec[[#This Row],[Club]]</f>
        <v>0</v>
      </c>
      <c r="M455" s="52">
        <f>TeamDec[[#This Row],[Gender]]</f>
        <v>0</v>
      </c>
      <c r="N45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5" s="54" t="str">
        <f>TeamDec[[#This Row],[FullName]]</f>
        <v/>
      </c>
      <c r="R455" s="51">
        <f>TeamDec[[#This Row],[Club]]</f>
        <v>0</v>
      </c>
      <c r="S455" s="52">
        <f>TeamDec[[#This Row],[Gender]]</f>
        <v>0</v>
      </c>
      <c r="T455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5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5" s="53" t="str">
        <f>TeamDec[[#This Row],[FullName]]</f>
        <v/>
      </c>
      <c r="X455" s="51">
        <f>TeamDec[[#This Row],[Club]]</f>
        <v>0</v>
      </c>
      <c r="Y455" s="52">
        <f>TeamDec[[#This Row],[Gender]]</f>
        <v>0</v>
      </c>
      <c r="Z45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5" s="53" t="str">
        <f>TeamDec[[#This Row],[FullName]]</f>
        <v/>
      </c>
      <c r="AD455" s="51">
        <f>TeamDec[[#This Row],[Club]]</f>
        <v>0</v>
      </c>
      <c r="AE455" s="52">
        <f>TeamDec[[#This Row],[Gender]]</f>
        <v>0</v>
      </c>
      <c r="AF4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5" s="53" t="str">
        <f>TeamDec[[#This Row],[FullName]]</f>
        <v/>
      </c>
      <c r="AJ455" s="51">
        <f>TeamDec[[#This Row],[Club]]</f>
        <v>0</v>
      </c>
      <c r="AK455" s="52">
        <f>TeamDec[[#This Row],[Gender]]</f>
        <v>0</v>
      </c>
      <c r="AL4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5" s="53" t="str">
        <f>TeamDec[[#This Row],[FullName]]</f>
        <v/>
      </c>
      <c r="AP455" s="51">
        <f>TeamDec[[#This Row],[Club]]</f>
        <v>0</v>
      </c>
      <c r="AQ455" s="52">
        <f>TeamDec[[#This Row],[Gender]]</f>
        <v>0</v>
      </c>
      <c r="AR455" s="51" t="str">
        <f>TeamDec[[#This Row],[AG]]</f>
        <v>NULL</v>
      </c>
      <c r="AS455" s="35">
        <f t="shared" si="27"/>
        <v>0</v>
      </c>
      <c r="AT455" s="29">
        <f t="shared" si="28"/>
        <v>0</v>
      </c>
    </row>
    <row r="456" spans="1:46" x14ac:dyDescent="0.35">
      <c r="A456" s="5"/>
      <c r="B456" s="24"/>
      <c r="C456" s="6"/>
      <c r="D456" s="1" t="str">
        <f t="shared" si="26"/>
        <v/>
      </c>
      <c r="E456" s="1"/>
      <c r="F456" s="30"/>
      <c r="G456" s="7"/>
      <c r="H456" s="29" t="str">
        <f t="shared" si="25"/>
        <v>NULL</v>
      </c>
      <c r="K456" s="53" t="str">
        <f>TeamDec[[#This Row],[FullName]]</f>
        <v/>
      </c>
      <c r="L456" s="51">
        <f>TeamDec[[#This Row],[Club]]</f>
        <v>0</v>
      </c>
      <c r="M456" s="52">
        <f>TeamDec[[#This Row],[Gender]]</f>
        <v>0</v>
      </c>
      <c r="N45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6" s="54" t="str">
        <f>TeamDec[[#This Row],[FullName]]</f>
        <v/>
      </c>
      <c r="R456" s="51">
        <f>TeamDec[[#This Row],[Club]]</f>
        <v>0</v>
      </c>
      <c r="S456" s="52">
        <f>TeamDec[[#This Row],[Gender]]</f>
        <v>0</v>
      </c>
      <c r="T456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6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6" s="53" t="str">
        <f>TeamDec[[#This Row],[FullName]]</f>
        <v/>
      </c>
      <c r="X456" s="51">
        <f>TeamDec[[#This Row],[Club]]</f>
        <v>0</v>
      </c>
      <c r="Y456" s="52">
        <f>TeamDec[[#This Row],[Gender]]</f>
        <v>0</v>
      </c>
      <c r="Z45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6" s="53" t="str">
        <f>TeamDec[[#This Row],[FullName]]</f>
        <v/>
      </c>
      <c r="AD456" s="51">
        <f>TeamDec[[#This Row],[Club]]</f>
        <v>0</v>
      </c>
      <c r="AE456" s="52">
        <f>TeamDec[[#This Row],[Gender]]</f>
        <v>0</v>
      </c>
      <c r="AF4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6" s="53" t="str">
        <f>TeamDec[[#This Row],[FullName]]</f>
        <v/>
      </c>
      <c r="AJ456" s="51">
        <f>TeamDec[[#This Row],[Club]]</f>
        <v>0</v>
      </c>
      <c r="AK456" s="52">
        <f>TeamDec[[#This Row],[Gender]]</f>
        <v>0</v>
      </c>
      <c r="AL4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6" s="53" t="str">
        <f>TeamDec[[#This Row],[FullName]]</f>
        <v/>
      </c>
      <c r="AP456" s="51">
        <f>TeamDec[[#This Row],[Club]]</f>
        <v>0</v>
      </c>
      <c r="AQ456" s="52">
        <f>TeamDec[[#This Row],[Gender]]</f>
        <v>0</v>
      </c>
      <c r="AR456" s="51" t="str">
        <f>TeamDec[[#This Row],[AG]]</f>
        <v>NULL</v>
      </c>
      <c r="AS456" s="35">
        <f t="shared" si="27"/>
        <v>0</v>
      </c>
      <c r="AT456" s="29">
        <f t="shared" si="28"/>
        <v>0</v>
      </c>
    </row>
    <row r="457" spans="1:46" x14ac:dyDescent="0.35">
      <c r="A457" s="5"/>
      <c r="B457" s="24"/>
      <c r="C457" s="6"/>
      <c r="D457" s="1" t="str">
        <f t="shared" si="26"/>
        <v/>
      </c>
      <c r="E457" s="1"/>
      <c r="F457" s="30"/>
      <c r="G457" s="7"/>
      <c r="H457" s="29" t="str">
        <f t="shared" ref="H457:H465" si="29">IF(AND(G457&lt;=6,G457&gt;=3),"U11",IF(AND(G457&lt;=8,G457&gt;6),"U13",IF(AND(G457&lt;=10,G457&gt;8),"U15",IF(AND(G457&lt;=12,G457&gt;10),"U17","NULL"))))</f>
        <v>NULL</v>
      </c>
      <c r="K457" s="53" t="str">
        <f>TeamDec[[#This Row],[FullName]]</f>
        <v/>
      </c>
      <c r="L457" s="51">
        <f>TeamDec[[#This Row],[Club]]</f>
        <v>0</v>
      </c>
      <c r="M457" s="52">
        <f>TeamDec[[#This Row],[Gender]]</f>
        <v>0</v>
      </c>
      <c r="N45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7" s="54" t="str">
        <f>TeamDec[[#This Row],[FullName]]</f>
        <v/>
      </c>
      <c r="R457" s="51">
        <f>TeamDec[[#This Row],[Club]]</f>
        <v>0</v>
      </c>
      <c r="S457" s="52">
        <f>TeamDec[[#This Row],[Gender]]</f>
        <v>0</v>
      </c>
      <c r="T457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7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7" s="53" t="str">
        <f>TeamDec[[#This Row],[FullName]]</f>
        <v/>
      </c>
      <c r="X457" s="51">
        <f>TeamDec[[#This Row],[Club]]</f>
        <v>0</v>
      </c>
      <c r="Y457" s="52">
        <f>TeamDec[[#This Row],[Gender]]</f>
        <v>0</v>
      </c>
      <c r="Z4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7" s="53" t="str">
        <f>TeamDec[[#This Row],[FullName]]</f>
        <v/>
      </c>
      <c r="AD457" s="51">
        <f>TeamDec[[#This Row],[Club]]</f>
        <v>0</v>
      </c>
      <c r="AE457" s="52">
        <f>TeamDec[[#This Row],[Gender]]</f>
        <v>0</v>
      </c>
      <c r="AF4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7" s="53" t="str">
        <f>TeamDec[[#This Row],[FullName]]</f>
        <v/>
      </c>
      <c r="AJ457" s="51">
        <f>TeamDec[[#This Row],[Club]]</f>
        <v>0</v>
      </c>
      <c r="AK457" s="52">
        <f>TeamDec[[#This Row],[Gender]]</f>
        <v>0</v>
      </c>
      <c r="AL4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7" s="53" t="str">
        <f>TeamDec[[#This Row],[FullName]]</f>
        <v/>
      </c>
      <c r="AP457" s="51">
        <f>TeamDec[[#This Row],[Club]]</f>
        <v>0</v>
      </c>
      <c r="AQ457" s="52">
        <f>TeamDec[[#This Row],[Gender]]</f>
        <v>0</v>
      </c>
      <c r="AR457" s="51" t="str">
        <f>TeamDec[[#This Row],[AG]]</f>
        <v>NULL</v>
      </c>
      <c r="AS457" s="35">
        <f t="shared" si="27"/>
        <v>0</v>
      </c>
      <c r="AT457" s="29">
        <f t="shared" si="28"/>
        <v>0</v>
      </c>
    </row>
    <row r="458" spans="1:46" x14ac:dyDescent="0.35">
      <c r="A458" s="5"/>
      <c r="B458" s="24"/>
      <c r="C458" s="6"/>
      <c r="D458" s="1" t="str">
        <f t="shared" si="26"/>
        <v/>
      </c>
      <c r="E458" s="1"/>
      <c r="F458" s="30"/>
      <c r="G458" s="7"/>
      <c r="H458" s="29" t="str">
        <f t="shared" si="29"/>
        <v>NULL</v>
      </c>
      <c r="K458" s="53" t="str">
        <f>TeamDec[[#This Row],[FullName]]</f>
        <v/>
      </c>
      <c r="L458" s="51">
        <f>TeamDec[[#This Row],[Club]]</f>
        <v>0</v>
      </c>
      <c r="M458" s="52">
        <f>TeamDec[[#This Row],[Gender]]</f>
        <v>0</v>
      </c>
      <c r="N45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8" s="54" t="str">
        <f>TeamDec[[#This Row],[FullName]]</f>
        <v/>
      </c>
      <c r="R458" s="51">
        <f>TeamDec[[#This Row],[Club]]</f>
        <v>0</v>
      </c>
      <c r="S458" s="52">
        <f>TeamDec[[#This Row],[Gender]]</f>
        <v>0</v>
      </c>
      <c r="T458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8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8" s="53" t="str">
        <f>TeamDec[[#This Row],[FullName]]</f>
        <v/>
      </c>
      <c r="X458" s="51">
        <f>TeamDec[[#This Row],[Club]]</f>
        <v>0</v>
      </c>
      <c r="Y458" s="52">
        <f>TeamDec[[#This Row],[Gender]]</f>
        <v>0</v>
      </c>
      <c r="Z45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8" s="53" t="str">
        <f>TeamDec[[#This Row],[FullName]]</f>
        <v/>
      </c>
      <c r="AD458" s="51">
        <f>TeamDec[[#This Row],[Club]]</f>
        <v>0</v>
      </c>
      <c r="AE458" s="52">
        <f>TeamDec[[#This Row],[Gender]]</f>
        <v>0</v>
      </c>
      <c r="AF4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8" s="53" t="str">
        <f>TeamDec[[#This Row],[FullName]]</f>
        <v/>
      </c>
      <c r="AJ458" s="51">
        <f>TeamDec[[#This Row],[Club]]</f>
        <v>0</v>
      </c>
      <c r="AK458" s="52">
        <f>TeamDec[[#This Row],[Gender]]</f>
        <v>0</v>
      </c>
      <c r="AL4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8" s="53" t="str">
        <f>TeamDec[[#This Row],[FullName]]</f>
        <v/>
      </c>
      <c r="AP458" s="51">
        <f>TeamDec[[#This Row],[Club]]</f>
        <v>0</v>
      </c>
      <c r="AQ458" s="52">
        <f>TeamDec[[#This Row],[Gender]]</f>
        <v>0</v>
      </c>
      <c r="AR458" s="51" t="str">
        <f>TeamDec[[#This Row],[AG]]</f>
        <v>NULL</v>
      </c>
      <c r="AS458" s="35">
        <f t="shared" si="27"/>
        <v>0</v>
      </c>
      <c r="AT458" s="29">
        <f t="shared" si="28"/>
        <v>0</v>
      </c>
    </row>
    <row r="459" spans="1:46" x14ac:dyDescent="0.35">
      <c r="A459" s="5"/>
      <c r="B459" s="24"/>
      <c r="C459" s="6"/>
      <c r="D459" s="1" t="str">
        <f t="shared" si="26"/>
        <v/>
      </c>
      <c r="E459" s="1"/>
      <c r="F459" s="30"/>
      <c r="G459" s="7"/>
      <c r="H459" s="29" t="str">
        <f t="shared" si="29"/>
        <v>NULL</v>
      </c>
      <c r="K459" s="53" t="str">
        <f>TeamDec[[#This Row],[FullName]]</f>
        <v/>
      </c>
      <c r="L459" s="51">
        <f>TeamDec[[#This Row],[Club]]</f>
        <v>0</v>
      </c>
      <c r="M459" s="52">
        <f>TeamDec[[#This Row],[Gender]]</f>
        <v>0</v>
      </c>
      <c r="N45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9" s="54" t="str">
        <f>TeamDec[[#This Row],[FullName]]</f>
        <v/>
      </c>
      <c r="R459" s="51">
        <f>TeamDec[[#This Row],[Club]]</f>
        <v>0</v>
      </c>
      <c r="S459" s="52">
        <f>TeamDec[[#This Row],[Gender]]</f>
        <v>0</v>
      </c>
      <c r="T459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9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9" s="53" t="str">
        <f>TeamDec[[#This Row],[FullName]]</f>
        <v/>
      </c>
      <c r="X459" s="51">
        <f>TeamDec[[#This Row],[Club]]</f>
        <v>0</v>
      </c>
      <c r="Y459" s="52">
        <f>TeamDec[[#This Row],[Gender]]</f>
        <v>0</v>
      </c>
      <c r="Z4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9" s="53" t="str">
        <f>TeamDec[[#This Row],[FullName]]</f>
        <v/>
      </c>
      <c r="AD459" s="51">
        <f>TeamDec[[#This Row],[Club]]</f>
        <v>0</v>
      </c>
      <c r="AE459" s="52">
        <f>TeamDec[[#This Row],[Gender]]</f>
        <v>0</v>
      </c>
      <c r="AF4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9" s="53" t="str">
        <f>TeamDec[[#This Row],[FullName]]</f>
        <v/>
      </c>
      <c r="AJ459" s="51">
        <f>TeamDec[[#This Row],[Club]]</f>
        <v>0</v>
      </c>
      <c r="AK459" s="52">
        <f>TeamDec[[#This Row],[Gender]]</f>
        <v>0</v>
      </c>
      <c r="AL4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9" s="53" t="str">
        <f>TeamDec[[#This Row],[FullName]]</f>
        <v/>
      </c>
      <c r="AP459" s="51">
        <f>TeamDec[[#This Row],[Club]]</f>
        <v>0</v>
      </c>
      <c r="AQ459" s="52">
        <f>TeamDec[[#This Row],[Gender]]</f>
        <v>0</v>
      </c>
      <c r="AR459" s="51" t="str">
        <f>TeamDec[[#This Row],[AG]]</f>
        <v>NULL</v>
      </c>
      <c r="AS459" s="35">
        <f t="shared" si="27"/>
        <v>0</v>
      </c>
      <c r="AT459" s="29">
        <f t="shared" si="28"/>
        <v>0</v>
      </c>
    </row>
    <row r="460" spans="1:46" x14ac:dyDescent="0.35">
      <c r="A460" s="5"/>
      <c r="B460" s="24"/>
      <c r="C460" s="6"/>
      <c r="D460" s="1"/>
      <c r="E460" s="1"/>
      <c r="F460" s="30"/>
      <c r="G460" s="7"/>
      <c r="H460" s="29" t="str">
        <f t="shared" si="29"/>
        <v>NULL</v>
      </c>
      <c r="K460" s="53">
        <f>TeamDec[[#This Row],[FullName]]</f>
        <v>0</v>
      </c>
      <c r="L460" s="51">
        <f>TeamDec[[#This Row],[Club]]</f>
        <v>0</v>
      </c>
      <c r="M460" s="52">
        <f>TeamDec[[#This Row],[Gender]]</f>
        <v>0</v>
      </c>
      <c r="N4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0" s="54">
        <f>TeamDec[[#This Row],[FullName]]</f>
        <v>0</v>
      </c>
      <c r="R460" s="51">
        <f>TeamDec[[#This Row],[Club]]</f>
        <v>0</v>
      </c>
      <c r="S460" s="52">
        <f>TeamDec[[#This Row],[Gender]]</f>
        <v>0</v>
      </c>
      <c r="T460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0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0" s="53">
        <f>TeamDec[[#This Row],[FullName]]</f>
        <v>0</v>
      </c>
      <c r="X460" s="51">
        <f>TeamDec[[#This Row],[Club]]</f>
        <v>0</v>
      </c>
      <c r="Y460" s="52">
        <f>TeamDec[[#This Row],[Gender]]</f>
        <v>0</v>
      </c>
      <c r="Z4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0" s="53">
        <f>TeamDec[[#This Row],[FullName]]</f>
        <v>0</v>
      </c>
      <c r="AD460" s="51">
        <f>TeamDec[[#This Row],[Club]]</f>
        <v>0</v>
      </c>
      <c r="AE460" s="52">
        <f>TeamDec[[#This Row],[Gender]]</f>
        <v>0</v>
      </c>
      <c r="AF4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0" s="53">
        <f>TeamDec[[#This Row],[FullName]]</f>
        <v>0</v>
      </c>
      <c r="AJ460" s="51">
        <f>TeamDec[[#This Row],[Club]]</f>
        <v>0</v>
      </c>
      <c r="AK460" s="52">
        <f>TeamDec[[#This Row],[Gender]]</f>
        <v>0</v>
      </c>
      <c r="AL4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0" s="53">
        <f>TeamDec[[#This Row],[FullName]]</f>
        <v>0</v>
      </c>
      <c r="AP460" s="51">
        <f>TeamDec[[#This Row],[Club]]</f>
        <v>0</v>
      </c>
      <c r="AQ460" s="52">
        <f>TeamDec[[#This Row],[Gender]]</f>
        <v>0</v>
      </c>
      <c r="AR460" s="51" t="str">
        <f>TeamDec[[#This Row],[AG]]</f>
        <v>NULL</v>
      </c>
      <c r="AS460" s="35">
        <f t="shared" si="27"/>
        <v>0</v>
      </c>
      <c r="AT460" s="29">
        <f t="shared" si="28"/>
        <v>0</v>
      </c>
    </row>
    <row r="461" spans="1:46" x14ac:dyDescent="0.35">
      <c r="A461" s="5"/>
      <c r="B461" s="24"/>
      <c r="C461" s="6"/>
      <c r="D461" s="1" t="str">
        <f>_xlfn.TEXTJOIN(" ",TRUE, $B461,$C461)</f>
        <v/>
      </c>
      <c r="E461" s="1"/>
      <c r="F461" s="30"/>
      <c r="G461" s="7"/>
      <c r="H461" s="29" t="str">
        <f t="shared" si="29"/>
        <v>NULL</v>
      </c>
      <c r="K461" s="53" t="str">
        <f>TeamDec[[#This Row],[FullName]]</f>
        <v/>
      </c>
      <c r="L461" s="51">
        <f>TeamDec[[#This Row],[Club]]</f>
        <v>0</v>
      </c>
      <c r="M461" s="52">
        <f>TeamDec[[#This Row],[Gender]]</f>
        <v>0</v>
      </c>
      <c r="N4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1" s="54" t="str">
        <f>TeamDec[[#This Row],[FullName]]</f>
        <v/>
      </c>
      <c r="R461" s="51">
        <f>TeamDec[[#This Row],[Club]]</f>
        <v>0</v>
      </c>
      <c r="S461" s="52">
        <f>TeamDec[[#This Row],[Gender]]</f>
        <v>0</v>
      </c>
      <c r="T46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1" s="53" t="str">
        <f>TeamDec[[#This Row],[FullName]]</f>
        <v/>
      </c>
      <c r="X461" s="51">
        <f>TeamDec[[#This Row],[Club]]</f>
        <v>0</v>
      </c>
      <c r="Y461" s="52">
        <f>TeamDec[[#This Row],[Gender]]</f>
        <v>0</v>
      </c>
      <c r="Z4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1" s="53" t="str">
        <f>TeamDec[[#This Row],[FullName]]</f>
        <v/>
      </c>
      <c r="AD461" s="51">
        <f>TeamDec[[#This Row],[Club]]</f>
        <v>0</v>
      </c>
      <c r="AE461" s="52">
        <f>TeamDec[[#This Row],[Gender]]</f>
        <v>0</v>
      </c>
      <c r="AF4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1" s="53" t="str">
        <f>TeamDec[[#This Row],[FullName]]</f>
        <v/>
      </c>
      <c r="AJ461" s="51">
        <f>TeamDec[[#This Row],[Club]]</f>
        <v>0</v>
      </c>
      <c r="AK461" s="52">
        <f>TeamDec[[#This Row],[Gender]]</f>
        <v>0</v>
      </c>
      <c r="AL4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1" s="53" t="str">
        <f>TeamDec[[#This Row],[FullName]]</f>
        <v/>
      </c>
      <c r="AP461" s="51">
        <f>TeamDec[[#This Row],[Club]]</f>
        <v>0</v>
      </c>
      <c r="AQ461" s="52">
        <f>TeamDec[[#This Row],[Gender]]</f>
        <v>0</v>
      </c>
      <c r="AR461" s="51" t="str">
        <f>TeamDec[[#This Row],[AG]]</f>
        <v>NULL</v>
      </c>
      <c r="AS461" s="35">
        <f t="shared" si="27"/>
        <v>0</v>
      </c>
      <c r="AT461" s="29">
        <f t="shared" si="28"/>
        <v>0</v>
      </c>
    </row>
    <row r="462" spans="1:46" x14ac:dyDescent="0.35">
      <c r="A462" s="5"/>
      <c r="B462" s="24"/>
      <c r="C462" s="6"/>
      <c r="D462" s="1" t="str">
        <f>_xlfn.TEXTJOIN(" ",TRUE, $B462,$C462)</f>
        <v/>
      </c>
      <c r="E462" s="1"/>
      <c r="F462" s="30"/>
      <c r="G462" s="7"/>
      <c r="H462" s="29" t="str">
        <f t="shared" si="29"/>
        <v>NULL</v>
      </c>
      <c r="K462" s="53" t="str">
        <f>TeamDec[[#This Row],[FullName]]</f>
        <v/>
      </c>
      <c r="L462" s="51">
        <f>TeamDec[[#This Row],[Club]]</f>
        <v>0</v>
      </c>
      <c r="M462" s="52">
        <f>TeamDec[[#This Row],[Gender]]</f>
        <v>0</v>
      </c>
      <c r="N46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2" s="54" t="str">
        <f>TeamDec[[#This Row],[FullName]]</f>
        <v/>
      </c>
      <c r="R462" s="51">
        <f>TeamDec[[#This Row],[Club]]</f>
        <v>0</v>
      </c>
      <c r="S462" s="52">
        <f>TeamDec[[#This Row],[Gender]]</f>
        <v>0</v>
      </c>
      <c r="T462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2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2" s="53" t="str">
        <f>TeamDec[[#This Row],[FullName]]</f>
        <v/>
      </c>
      <c r="X462" s="51">
        <f>TeamDec[[#This Row],[Club]]</f>
        <v>0</v>
      </c>
      <c r="Y462" s="52">
        <f>TeamDec[[#This Row],[Gender]]</f>
        <v>0</v>
      </c>
      <c r="Z4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2" s="53" t="str">
        <f>TeamDec[[#This Row],[FullName]]</f>
        <v/>
      </c>
      <c r="AD462" s="51">
        <f>TeamDec[[#This Row],[Club]]</f>
        <v>0</v>
      </c>
      <c r="AE462" s="52">
        <f>TeamDec[[#This Row],[Gender]]</f>
        <v>0</v>
      </c>
      <c r="AF4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2" s="53" t="str">
        <f>TeamDec[[#This Row],[FullName]]</f>
        <v/>
      </c>
      <c r="AJ462" s="51">
        <f>TeamDec[[#This Row],[Club]]</f>
        <v>0</v>
      </c>
      <c r="AK462" s="52">
        <f>TeamDec[[#This Row],[Gender]]</f>
        <v>0</v>
      </c>
      <c r="AL4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2" s="53" t="str">
        <f>TeamDec[[#This Row],[FullName]]</f>
        <v/>
      </c>
      <c r="AP462" s="51">
        <f>TeamDec[[#This Row],[Club]]</f>
        <v>0</v>
      </c>
      <c r="AQ462" s="52">
        <f>TeamDec[[#This Row],[Gender]]</f>
        <v>0</v>
      </c>
      <c r="AR462" s="51" t="str">
        <f>TeamDec[[#This Row],[AG]]</f>
        <v>NULL</v>
      </c>
      <c r="AS462" s="35">
        <f t="shared" si="27"/>
        <v>0</v>
      </c>
      <c r="AT462" s="29">
        <f t="shared" si="28"/>
        <v>0</v>
      </c>
    </row>
    <row r="463" spans="1:46" x14ac:dyDescent="0.35">
      <c r="A463" s="5"/>
      <c r="B463" s="24"/>
      <c r="C463" s="6"/>
      <c r="D463" s="1" t="str">
        <f>_xlfn.TEXTJOIN(" ",TRUE, $B463,$C463)</f>
        <v/>
      </c>
      <c r="E463" s="1"/>
      <c r="F463" s="30"/>
      <c r="G463" s="7"/>
      <c r="H463" s="29" t="str">
        <f t="shared" si="29"/>
        <v>NULL</v>
      </c>
      <c r="K463" s="53" t="str">
        <f>TeamDec[[#This Row],[FullName]]</f>
        <v/>
      </c>
      <c r="L463" s="51">
        <f>TeamDec[[#This Row],[Club]]</f>
        <v>0</v>
      </c>
      <c r="M463" s="52">
        <f>TeamDec[[#This Row],[Gender]]</f>
        <v>0</v>
      </c>
      <c r="N4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3" s="54" t="str">
        <f>TeamDec[[#This Row],[FullName]]</f>
        <v/>
      </c>
      <c r="R463" s="51">
        <f>TeamDec[[#This Row],[Club]]</f>
        <v>0</v>
      </c>
      <c r="S463" s="52">
        <f>TeamDec[[#This Row],[Gender]]</f>
        <v>0</v>
      </c>
      <c r="T46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3" s="53" t="str">
        <f>TeamDec[[#This Row],[FullName]]</f>
        <v/>
      </c>
      <c r="X463" s="51">
        <f>TeamDec[[#This Row],[Club]]</f>
        <v>0</v>
      </c>
      <c r="Y463" s="52">
        <f>TeamDec[[#This Row],[Gender]]</f>
        <v>0</v>
      </c>
      <c r="Z4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3" s="53" t="str">
        <f>TeamDec[[#This Row],[FullName]]</f>
        <v/>
      </c>
      <c r="AD463" s="51">
        <f>TeamDec[[#This Row],[Club]]</f>
        <v>0</v>
      </c>
      <c r="AE463" s="52">
        <f>TeamDec[[#This Row],[Gender]]</f>
        <v>0</v>
      </c>
      <c r="AF4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3" s="53" t="str">
        <f>TeamDec[[#This Row],[FullName]]</f>
        <v/>
      </c>
      <c r="AJ463" s="51">
        <f>TeamDec[[#This Row],[Club]]</f>
        <v>0</v>
      </c>
      <c r="AK463" s="52">
        <f>TeamDec[[#This Row],[Gender]]</f>
        <v>0</v>
      </c>
      <c r="AL4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3" s="53" t="str">
        <f>TeamDec[[#This Row],[FullName]]</f>
        <v/>
      </c>
      <c r="AP463" s="51">
        <f>TeamDec[[#This Row],[Club]]</f>
        <v>0</v>
      </c>
      <c r="AQ463" s="52">
        <f>TeamDec[[#This Row],[Gender]]</f>
        <v>0</v>
      </c>
      <c r="AR463" s="51" t="str">
        <f>TeamDec[[#This Row],[AG]]</f>
        <v>NULL</v>
      </c>
      <c r="AS463" s="35">
        <f t="shared" si="27"/>
        <v>0</v>
      </c>
      <c r="AT463" s="29">
        <f t="shared" si="28"/>
        <v>0</v>
      </c>
    </row>
    <row r="464" spans="1:46" x14ac:dyDescent="0.35">
      <c r="A464" s="5"/>
      <c r="B464" s="24"/>
      <c r="C464" s="6" t="s">
        <v>55</v>
      </c>
      <c r="D464" s="1" t="str">
        <f>_xlfn.TEXTJOIN(" ",TRUE, $B464,$C464)</f>
        <v>zzz-UsedNameList</v>
      </c>
      <c r="E464" s="1"/>
      <c r="F464" s="30" t="s">
        <v>16</v>
      </c>
      <c r="G464" s="7"/>
      <c r="H464" s="29" t="str">
        <f t="shared" si="29"/>
        <v>NULL</v>
      </c>
      <c r="K464" s="53" t="str">
        <f>TeamDec[[#This Row],[FullName]]</f>
        <v>zzz-UsedNameList</v>
      </c>
      <c r="L464" s="51">
        <f>TeamDec[[#This Row],[Club]]</f>
        <v>0</v>
      </c>
      <c r="M464" s="52" t="str">
        <f>TeamDec[[#This Row],[Gender]]</f>
        <v>M</v>
      </c>
      <c r="N4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4" s="54" t="str">
        <f>TeamDec[[#This Row],[FullName]]</f>
        <v>zzz-UsedNameList</v>
      </c>
      <c r="R464" s="51">
        <f>TeamDec[[#This Row],[Club]]</f>
        <v>0</v>
      </c>
      <c r="S464" s="52" t="str">
        <f>TeamDec[[#This Row],[Gender]]</f>
        <v>M</v>
      </c>
      <c r="T464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4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4" s="53" t="str">
        <f>TeamDec[[#This Row],[FullName]]</f>
        <v>zzz-UsedNameList</v>
      </c>
      <c r="X464" s="51">
        <f>TeamDec[[#This Row],[Club]]</f>
        <v>0</v>
      </c>
      <c r="Y464" s="52" t="str">
        <f>TeamDec[[#This Row],[Gender]]</f>
        <v>M</v>
      </c>
      <c r="Z4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4" s="53" t="str">
        <f>TeamDec[[#This Row],[FullName]]</f>
        <v>zzz-UsedNameList</v>
      </c>
      <c r="AD464" s="51">
        <f>TeamDec[[#This Row],[Club]]</f>
        <v>0</v>
      </c>
      <c r="AE464" s="52" t="str">
        <f>TeamDec[[#This Row],[Gender]]</f>
        <v>M</v>
      </c>
      <c r="AF4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4" s="53" t="str">
        <f>TeamDec[[#This Row],[FullName]]</f>
        <v>zzz-UsedNameList</v>
      </c>
      <c r="AJ464" s="51">
        <f>TeamDec[[#This Row],[Club]]</f>
        <v>0</v>
      </c>
      <c r="AK464" s="52" t="str">
        <f>TeamDec[[#This Row],[Gender]]</f>
        <v>M</v>
      </c>
      <c r="AL4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4" s="53" t="str">
        <f>TeamDec[[#This Row],[FullName]]</f>
        <v>zzz-UsedNameList</v>
      </c>
      <c r="AP464" s="51">
        <f>TeamDec[[#This Row],[Club]]</f>
        <v>0</v>
      </c>
      <c r="AQ464" s="52" t="str">
        <f>TeamDec[[#This Row],[Gender]]</f>
        <v>M</v>
      </c>
      <c r="AR464" s="51" t="str">
        <f>TeamDec[[#This Row],[AG]]</f>
        <v>NULL</v>
      </c>
      <c r="AS464" s="35">
        <f t="shared" si="27"/>
        <v>0</v>
      </c>
      <c r="AT464" s="29">
        <f t="shared" si="28"/>
        <v>0</v>
      </c>
    </row>
    <row r="465" spans="1:8" x14ac:dyDescent="0.35">
      <c r="A465" s="5"/>
      <c r="B465" s="25"/>
      <c r="C465" s="21" t="s">
        <v>55</v>
      </c>
      <c r="D465" s="26" t="str">
        <f>_xlfn.TEXTJOIN(" ",TRUE, $B465,$C465)</f>
        <v>zzz-UsedNameList</v>
      </c>
      <c r="E465" s="1"/>
      <c r="F465" s="31" t="s">
        <v>17</v>
      </c>
      <c r="G465" s="28"/>
      <c r="H465" s="29" t="str">
        <f t="shared" si="29"/>
        <v>NULL</v>
      </c>
    </row>
    <row r="466" spans="1:8" x14ac:dyDescent="0.35">
      <c r="A466" s="5"/>
      <c r="B466" s="6"/>
    </row>
    <row r="467" spans="1:8" x14ac:dyDescent="0.35">
      <c r="A467" s="5"/>
    </row>
    <row r="468" spans="1:8" x14ac:dyDescent="0.35">
      <c r="A468" s="5"/>
    </row>
    <row r="469" spans="1:8" x14ac:dyDescent="0.35">
      <c r="A469" s="5"/>
    </row>
    <row r="470" spans="1:8" x14ac:dyDescent="0.35">
      <c r="A470" s="5"/>
    </row>
    <row r="471" spans="1:8" x14ac:dyDescent="0.35">
      <c r="A471" s="5"/>
    </row>
    <row r="472" spans="1:8" x14ac:dyDescent="0.35">
      <c r="A472" s="5"/>
    </row>
    <row r="473" spans="1:8" x14ac:dyDescent="0.35">
      <c r="A473" s="5"/>
    </row>
    <row r="474" spans="1:8" x14ac:dyDescent="0.35">
      <c r="A474" s="5"/>
    </row>
    <row r="475" spans="1:8" x14ac:dyDescent="0.35">
      <c r="A475" s="5"/>
    </row>
    <row r="476" spans="1:8" x14ac:dyDescent="0.35">
      <c r="A476" s="5"/>
    </row>
    <row r="477" spans="1:8" x14ac:dyDescent="0.35">
      <c r="A477" s="5"/>
    </row>
    <row r="478" spans="1:8" x14ac:dyDescent="0.35">
      <c r="A478" s="5"/>
    </row>
    <row r="479" spans="1:8" x14ac:dyDescent="0.35">
      <c r="A479" s="5"/>
    </row>
    <row r="480" spans="1:8" x14ac:dyDescent="0.35">
      <c r="A480" s="5"/>
    </row>
    <row r="481" spans="1:1" x14ac:dyDescent="0.35">
      <c r="A481" s="5"/>
    </row>
    <row r="482" spans="1:1" x14ac:dyDescent="0.35">
      <c r="A482" s="5"/>
    </row>
    <row r="483" spans="1:1" x14ac:dyDescent="0.35">
      <c r="A483" s="5"/>
    </row>
    <row r="484" spans="1:1" x14ac:dyDescent="0.35">
      <c r="A484" s="5"/>
    </row>
    <row r="485" spans="1:1" x14ac:dyDescent="0.35">
      <c r="A485" s="5"/>
    </row>
    <row r="486" spans="1:1" x14ac:dyDescent="0.35">
      <c r="A486" s="5"/>
    </row>
    <row r="487" spans="1:1" x14ac:dyDescent="0.35">
      <c r="A487" s="5"/>
    </row>
    <row r="488" spans="1:1" x14ac:dyDescent="0.35">
      <c r="A488" s="5"/>
    </row>
    <row r="489" spans="1:1" x14ac:dyDescent="0.35">
      <c r="A489" s="5"/>
    </row>
    <row r="490" spans="1:1" x14ac:dyDescent="0.35">
      <c r="A490" s="5"/>
    </row>
    <row r="491" spans="1:1" x14ac:dyDescent="0.35">
      <c r="A491" s="5"/>
    </row>
    <row r="492" spans="1:1" x14ac:dyDescent="0.35">
      <c r="A492" s="5"/>
    </row>
    <row r="493" spans="1:1" x14ac:dyDescent="0.35">
      <c r="A493" s="5"/>
    </row>
    <row r="494" spans="1:1" x14ac:dyDescent="0.35">
      <c r="A494" s="5"/>
    </row>
    <row r="495" spans="1:1" x14ac:dyDescent="0.35">
      <c r="A495" s="5"/>
    </row>
    <row r="496" spans="1:1" x14ac:dyDescent="0.35">
      <c r="A496" s="5"/>
    </row>
    <row r="497" spans="1:1" x14ac:dyDescent="0.35">
      <c r="A497" s="5"/>
    </row>
    <row r="498" spans="1:1" x14ac:dyDescent="0.35">
      <c r="A498" s="5"/>
    </row>
    <row r="499" spans="1:1" x14ac:dyDescent="0.35">
      <c r="A499" s="5"/>
    </row>
    <row r="500" spans="1:1" x14ac:dyDescent="0.35">
      <c r="A500" s="5"/>
    </row>
    <row r="501" spans="1:1" x14ac:dyDescent="0.35">
      <c r="A501" s="5"/>
    </row>
    <row r="502" spans="1:1" x14ac:dyDescent="0.35">
      <c r="A502" s="5"/>
    </row>
    <row r="503" spans="1:1" x14ac:dyDescent="0.35">
      <c r="A503" s="5"/>
    </row>
    <row r="504" spans="1:1" x14ac:dyDescent="0.35">
      <c r="A504" s="5"/>
    </row>
    <row r="505" spans="1:1" x14ac:dyDescent="0.35">
      <c r="A505" s="5"/>
    </row>
    <row r="506" spans="1:1" x14ac:dyDescent="0.35">
      <c r="A506" s="5"/>
    </row>
    <row r="507" spans="1:1" x14ac:dyDescent="0.35">
      <c r="A507" s="5"/>
    </row>
    <row r="508" spans="1:1" x14ac:dyDescent="0.35">
      <c r="A508" s="5"/>
    </row>
    <row r="509" spans="1:1" x14ac:dyDescent="0.35">
      <c r="A509" s="5"/>
    </row>
    <row r="510" spans="1:1" x14ac:dyDescent="0.35">
      <c r="A510" s="5"/>
    </row>
    <row r="511" spans="1:1" x14ac:dyDescent="0.35">
      <c r="A511" s="5"/>
    </row>
    <row r="512" spans="1:1" x14ac:dyDescent="0.35">
      <c r="A512" s="5"/>
    </row>
    <row r="513" spans="1:1" x14ac:dyDescent="0.35">
      <c r="A513" s="5"/>
    </row>
    <row r="514" spans="1:1" x14ac:dyDescent="0.35">
      <c r="A514" s="5"/>
    </row>
    <row r="515" spans="1:1" x14ac:dyDescent="0.35">
      <c r="A515" s="5"/>
    </row>
    <row r="516" spans="1:1" x14ac:dyDescent="0.35">
      <c r="A516" s="5"/>
    </row>
    <row r="517" spans="1:1" x14ac:dyDescent="0.35">
      <c r="A517" s="5"/>
    </row>
    <row r="518" spans="1:1" x14ac:dyDescent="0.35">
      <c r="A518" s="5"/>
    </row>
    <row r="519" spans="1:1" x14ac:dyDescent="0.35">
      <c r="A519" s="5"/>
    </row>
    <row r="520" spans="1:1" x14ac:dyDescent="0.35">
      <c r="A520" s="5"/>
    </row>
    <row r="521" spans="1:1" x14ac:dyDescent="0.35">
      <c r="A521" s="5"/>
    </row>
    <row r="522" spans="1:1" x14ac:dyDescent="0.35">
      <c r="A522" s="5"/>
    </row>
    <row r="523" spans="1:1" x14ac:dyDescent="0.35">
      <c r="A523" s="5"/>
    </row>
    <row r="524" spans="1:1" x14ac:dyDescent="0.35">
      <c r="A524" s="5"/>
    </row>
    <row r="525" spans="1:1" x14ac:dyDescent="0.35">
      <c r="A525" s="5"/>
    </row>
    <row r="526" spans="1:1" x14ac:dyDescent="0.35">
      <c r="A526" s="5"/>
    </row>
    <row r="527" spans="1:1" x14ac:dyDescent="0.35">
      <c r="A527" s="5"/>
    </row>
    <row r="528" spans="1:1" x14ac:dyDescent="0.35">
      <c r="A528" s="5"/>
    </row>
    <row r="529" spans="1:1" x14ac:dyDescent="0.35">
      <c r="A529" s="5"/>
    </row>
    <row r="530" spans="1:1" x14ac:dyDescent="0.35">
      <c r="A530" s="5"/>
    </row>
    <row r="531" spans="1:1" x14ac:dyDescent="0.35">
      <c r="A531" s="5"/>
    </row>
    <row r="532" spans="1:1" x14ac:dyDescent="0.35">
      <c r="A532" s="5"/>
    </row>
    <row r="533" spans="1:1" x14ac:dyDescent="0.35">
      <c r="A533" s="5"/>
    </row>
    <row r="534" spans="1:1" x14ac:dyDescent="0.35">
      <c r="A534" s="5"/>
    </row>
    <row r="535" spans="1:1" x14ac:dyDescent="0.35">
      <c r="A535" s="5"/>
    </row>
    <row r="536" spans="1:1" x14ac:dyDescent="0.35">
      <c r="A536" s="5"/>
    </row>
    <row r="537" spans="1:1" x14ac:dyDescent="0.35">
      <c r="A537" s="5"/>
    </row>
    <row r="538" spans="1:1" x14ac:dyDescent="0.35">
      <c r="A538" s="5"/>
    </row>
    <row r="539" spans="1:1" x14ac:dyDescent="0.35">
      <c r="A539" s="5"/>
    </row>
    <row r="540" spans="1:1" x14ac:dyDescent="0.35">
      <c r="A540" s="5"/>
    </row>
    <row r="541" spans="1:1" x14ac:dyDescent="0.35">
      <c r="A541" s="5"/>
    </row>
    <row r="542" spans="1:1" x14ac:dyDescent="0.35">
      <c r="A542" s="5"/>
    </row>
    <row r="543" spans="1:1" x14ac:dyDescent="0.35">
      <c r="A543" s="5"/>
    </row>
    <row r="544" spans="1:1" x14ac:dyDescent="0.35">
      <c r="A544" s="5"/>
    </row>
    <row r="545" spans="1:1" x14ac:dyDescent="0.35">
      <c r="A545" s="5"/>
    </row>
    <row r="546" spans="1:1" x14ac:dyDescent="0.35">
      <c r="A546" s="5"/>
    </row>
    <row r="547" spans="1:1" x14ac:dyDescent="0.35">
      <c r="A547" s="5"/>
    </row>
    <row r="548" spans="1:1" x14ac:dyDescent="0.35">
      <c r="A548" s="5"/>
    </row>
    <row r="549" spans="1:1" x14ac:dyDescent="0.35">
      <c r="A549" s="5"/>
    </row>
    <row r="550" spans="1:1" x14ac:dyDescent="0.35">
      <c r="A550" s="5"/>
    </row>
    <row r="551" spans="1:1" x14ac:dyDescent="0.35">
      <c r="A551" s="5"/>
    </row>
    <row r="552" spans="1:1" x14ac:dyDescent="0.35">
      <c r="A552" s="5"/>
    </row>
    <row r="553" spans="1:1" x14ac:dyDescent="0.35">
      <c r="A553" s="5"/>
    </row>
    <row r="554" spans="1:1" x14ac:dyDescent="0.35">
      <c r="A554" s="5"/>
    </row>
    <row r="555" spans="1:1" x14ac:dyDescent="0.35">
      <c r="A555" s="5"/>
    </row>
    <row r="556" spans="1:1" x14ac:dyDescent="0.35">
      <c r="A556" s="5"/>
    </row>
    <row r="557" spans="1:1" x14ac:dyDescent="0.35">
      <c r="A557" s="5"/>
    </row>
    <row r="558" spans="1:1" x14ac:dyDescent="0.35">
      <c r="A558" s="5"/>
    </row>
    <row r="559" spans="1:1" x14ac:dyDescent="0.35">
      <c r="A559" s="5"/>
    </row>
    <row r="560" spans="1:1" x14ac:dyDescent="0.35">
      <c r="A560" s="5"/>
    </row>
    <row r="561" spans="1:1" x14ac:dyDescent="0.35">
      <c r="A561" s="5"/>
    </row>
    <row r="562" spans="1:1" x14ac:dyDescent="0.35">
      <c r="A562" s="5"/>
    </row>
    <row r="563" spans="1:1" x14ac:dyDescent="0.35">
      <c r="A563" s="5"/>
    </row>
    <row r="564" spans="1:1" x14ac:dyDescent="0.35">
      <c r="A564" s="5"/>
    </row>
    <row r="565" spans="1:1" x14ac:dyDescent="0.35">
      <c r="A565" s="5"/>
    </row>
    <row r="566" spans="1:1" x14ac:dyDescent="0.35">
      <c r="A566" s="5"/>
    </row>
    <row r="567" spans="1:1" x14ac:dyDescent="0.35">
      <c r="A567" s="5"/>
    </row>
    <row r="568" spans="1:1" x14ac:dyDescent="0.35">
      <c r="A568" s="5"/>
    </row>
    <row r="569" spans="1:1" x14ac:dyDescent="0.35">
      <c r="A569" s="5"/>
    </row>
    <row r="570" spans="1:1" x14ac:dyDescent="0.35">
      <c r="A570" s="5"/>
    </row>
    <row r="571" spans="1:1" x14ac:dyDescent="0.35">
      <c r="A571" s="5"/>
    </row>
    <row r="572" spans="1:1" x14ac:dyDescent="0.35">
      <c r="A572" s="5"/>
    </row>
    <row r="573" spans="1:1" x14ac:dyDescent="0.35">
      <c r="A573" s="5"/>
    </row>
    <row r="574" spans="1:1" x14ac:dyDescent="0.35">
      <c r="A574" s="5"/>
    </row>
    <row r="575" spans="1:1" x14ac:dyDescent="0.35">
      <c r="A575" s="5"/>
    </row>
    <row r="576" spans="1:1" x14ac:dyDescent="0.35">
      <c r="A576" s="5"/>
    </row>
    <row r="577" spans="1:1" x14ac:dyDescent="0.35">
      <c r="A577" s="5"/>
    </row>
    <row r="578" spans="1:1" x14ac:dyDescent="0.35">
      <c r="A578" s="5"/>
    </row>
    <row r="579" spans="1:1" x14ac:dyDescent="0.35">
      <c r="A579" s="5"/>
    </row>
    <row r="580" spans="1:1" x14ac:dyDescent="0.35">
      <c r="A580" s="5"/>
    </row>
    <row r="581" spans="1:1" x14ac:dyDescent="0.35">
      <c r="A581" s="5"/>
    </row>
    <row r="582" spans="1:1" x14ac:dyDescent="0.35">
      <c r="A582" s="5"/>
    </row>
    <row r="583" spans="1:1" x14ac:dyDescent="0.35">
      <c r="A583" s="5"/>
    </row>
    <row r="584" spans="1:1" x14ac:dyDescent="0.35">
      <c r="A584" s="5"/>
    </row>
    <row r="585" spans="1:1" x14ac:dyDescent="0.35">
      <c r="A585" s="5"/>
    </row>
    <row r="586" spans="1:1" x14ac:dyDescent="0.35">
      <c r="A586" s="5"/>
    </row>
    <row r="587" spans="1:1" x14ac:dyDescent="0.35">
      <c r="A587" s="5"/>
    </row>
    <row r="588" spans="1:1" x14ac:dyDescent="0.35">
      <c r="A588" s="5"/>
    </row>
    <row r="589" spans="1:1" x14ac:dyDescent="0.35">
      <c r="A589" s="5"/>
    </row>
    <row r="590" spans="1:1" x14ac:dyDescent="0.35">
      <c r="A590" s="5"/>
    </row>
    <row r="591" spans="1:1" x14ac:dyDescent="0.35">
      <c r="A591" s="5"/>
    </row>
    <row r="592" spans="1:1" x14ac:dyDescent="0.35">
      <c r="A592" s="5"/>
    </row>
    <row r="593" spans="1:1" x14ac:dyDescent="0.35">
      <c r="A593" s="5"/>
    </row>
    <row r="594" spans="1:1" x14ac:dyDescent="0.35">
      <c r="A594" s="5"/>
    </row>
    <row r="595" spans="1:1" x14ac:dyDescent="0.35">
      <c r="A595" s="5"/>
    </row>
    <row r="596" spans="1:1" x14ac:dyDescent="0.35">
      <c r="A596" s="5"/>
    </row>
    <row r="597" spans="1:1" x14ac:dyDescent="0.35">
      <c r="A597" s="5"/>
    </row>
    <row r="598" spans="1:1" x14ac:dyDescent="0.35">
      <c r="A598" s="5"/>
    </row>
    <row r="599" spans="1:1" x14ac:dyDescent="0.35">
      <c r="A599" s="5"/>
    </row>
    <row r="600" spans="1:1" x14ac:dyDescent="0.35">
      <c r="A600" s="5"/>
    </row>
    <row r="601" spans="1:1" x14ac:dyDescent="0.35">
      <c r="A601" s="5"/>
    </row>
    <row r="602" spans="1:1" x14ac:dyDescent="0.35">
      <c r="A602" s="5"/>
    </row>
    <row r="603" spans="1:1" x14ac:dyDescent="0.35">
      <c r="A603" s="5"/>
    </row>
    <row r="604" spans="1:1" x14ac:dyDescent="0.35">
      <c r="A604" s="5"/>
    </row>
    <row r="605" spans="1:1" x14ac:dyDescent="0.35">
      <c r="A605" s="5"/>
    </row>
    <row r="606" spans="1:1" x14ac:dyDescent="0.35">
      <c r="A606" s="5"/>
    </row>
    <row r="607" spans="1:1" x14ac:dyDescent="0.35">
      <c r="A607" s="5"/>
    </row>
    <row r="608" spans="1:1" x14ac:dyDescent="0.35">
      <c r="A608" s="5"/>
    </row>
    <row r="609" spans="1:1" x14ac:dyDescent="0.35">
      <c r="A609" s="5"/>
    </row>
    <row r="610" spans="1:1" x14ac:dyDescent="0.35">
      <c r="A610" s="5"/>
    </row>
    <row r="611" spans="1:1" x14ac:dyDescent="0.35">
      <c r="A611" s="5"/>
    </row>
    <row r="612" spans="1:1" x14ac:dyDescent="0.35">
      <c r="A612" s="5"/>
    </row>
    <row r="613" spans="1:1" x14ac:dyDescent="0.35">
      <c r="A613" s="5"/>
    </row>
    <row r="614" spans="1:1" x14ac:dyDescent="0.35">
      <c r="A614" s="5"/>
    </row>
    <row r="615" spans="1:1" x14ac:dyDescent="0.35">
      <c r="A615" s="5"/>
    </row>
    <row r="616" spans="1:1" x14ac:dyDescent="0.35">
      <c r="A616" s="5"/>
    </row>
    <row r="617" spans="1:1" x14ac:dyDescent="0.35">
      <c r="A617" s="5"/>
    </row>
    <row r="618" spans="1:1" x14ac:dyDescent="0.35">
      <c r="A618" s="5"/>
    </row>
    <row r="619" spans="1:1" x14ac:dyDescent="0.35">
      <c r="A619" s="5"/>
    </row>
    <row r="620" spans="1:1" x14ac:dyDescent="0.35">
      <c r="A620" s="5"/>
    </row>
    <row r="621" spans="1:1" x14ac:dyDescent="0.35">
      <c r="A621" s="5"/>
    </row>
    <row r="622" spans="1:1" x14ac:dyDescent="0.35">
      <c r="A622" s="5"/>
    </row>
    <row r="623" spans="1:1" x14ac:dyDescent="0.35">
      <c r="A623" s="5"/>
    </row>
    <row r="624" spans="1:1" x14ac:dyDescent="0.35">
      <c r="A624" s="5"/>
    </row>
    <row r="625" spans="1:1" x14ac:dyDescent="0.35">
      <c r="A625" s="5"/>
    </row>
    <row r="626" spans="1:1" x14ac:dyDescent="0.35">
      <c r="A626" s="5"/>
    </row>
    <row r="627" spans="1:1" x14ac:dyDescent="0.35">
      <c r="A627" s="5"/>
    </row>
    <row r="628" spans="1:1" x14ac:dyDescent="0.35">
      <c r="A628" s="5"/>
    </row>
    <row r="629" spans="1:1" x14ac:dyDescent="0.35">
      <c r="A629" s="5"/>
    </row>
    <row r="630" spans="1:1" x14ac:dyDescent="0.35">
      <c r="A630" s="5"/>
    </row>
    <row r="631" spans="1:1" x14ac:dyDescent="0.35">
      <c r="A631" s="5"/>
    </row>
    <row r="632" spans="1:1" x14ac:dyDescent="0.35">
      <c r="A632" s="5"/>
    </row>
    <row r="633" spans="1:1" x14ac:dyDescent="0.35">
      <c r="A633" s="5"/>
    </row>
    <row r="634" spans="1:1" x14ac:dyDescent="0.35">
      <c r="A634" s="5"/>
    </row>
    <row r="635" spans="1:1" x14ac:dyDescent="0.35">
      <c r="A635" s="5"/>
    </row>
    <row r="636" spans="1:1" x14ac:dyDescent="0.35">
      <c r="A636" s="5"/>
    </row>
    <row r="637" spans="1:1" x14ac:dyDescent="0.35">
      <c r="A637" s="5"/>
    </row>
    <row r="638" spans="1:1" x14ac:dyDescent="0.35">
      <c r="A638" s="5"/>
    </row>
    <row r="639" spans="1:1" x14ac:dyDescent="0.35">
      <c r="A639" s="5"/>
    </row>
    <row r="640" spans="1:1" x14ac:dyDescent="0.35">
      <c r="A640" s="5"/>
    </row>
    <row r="641" spans="1:1" x14ac:dyDescent="0.35">
      <c r="A641" s="5"/>
    </row>
    <row r="642" spans="1:1" x14ac:dyDescent="0.35">
      <c r="A642" s="5"/>
    </row>
    <row r="643" spans="1:1" x14ac:dyDescent="0.35">
      <c r="A643" s="5"/>
    </row>
    <row r="644" spans="1:1" x14ac:dyDescent="0.35">
      <c r="A644" s="5"/>
    </row>
    <row r="645" spans="1:1" x14ac:dyDescent="0.35">
      <c r="A645" s="5"/>
    </row>
    <row r="646" spans="1:1" x14ac:dyDescent="0.35">
      <c r="A646" s="5"/>
    </row>
    <row r="647" spans="1:1" x14ac:dyDescent="0.35">
      <c r="A647" s="5"/>
    </row>
    <row r="648" spans="1:1" x14ac:dyDescent="0.35">
      <c r="A648" s="5"/>
    </row>
    <row r="649" spans="1:1" x14ac:dyDescent="0.35">
      <c r="A649" s="5"/>
    </row>
    <row r="650" spans="1:1" x14ac:dyDescent="0.35">
      <c r="A650" s="5"/>
    </row>
    <row r="651" spans="1:1" x14ac:dyDescent="0.35">
      <c r="A651" s="5"/>
    </row>
    <row r="652" spans="1:1" x14ac:dyDescent="0.35">
      <c r="A652" s="5"/>
    </row>
    <row r="653" spans="1:1" x14ac:dyDescent="0.35">
      <c r="A653" s="5"/>
    </row>
    <row r="654" spans="1:1" x14ac:dyDescent="0.35">
      <c r="A654" s="5"/>
    </row>
    <row r="655" spans="1:1" x14ac:dyDescent="0.35">
      <c r="A655" s="5"/>
    </row>
    <row r="656" spans="1:1" x14ac:dyDescent="0.35">
      <c r="A656" s="5"/>
    </row>
    <row r="657" spans="1:1" x14ac:dyDescent="0.35">
      <c r="A657" s="5"/>
    </row>
    <row r="658" spans="1:1" x14ac:dyDescent="0.35">
      <c r="A658" s="5"/>
    </row>
    <row r="659" spans="1:1" x14ac:dyDescent="0.35">
      <c r="A659" s="5"/>
    </row>
    <row r="660" spans="1:1" x14ac:dyDescent="0.35">
      <c r="A660" s="5"/>
    </row>
    <row r="661" spans="1:1" x14ac:dyDescent="0.35">
      <c r="A661" s="5"/>
    </row>
    <row r="662" spans="1:1" x14ac:dyDescent="0.35">
      <c r="A662" s="5"/>
    </row>
    <row r="663" spans="1:1" x14ac:dyDescent="0.35">
      <c r="A663" s="5"/>
    </row>
    <row r="664" spans="1:1" x14ac:dyDescent="0.35">
      <c r="A664" s="5"/>
    </row>
    <row r="665" spans="1:1" x14ac:dyDescent="0.35">
      <c r="A665" s="5"/>
    </row>
    <row r="666" spans="1:1" x14ac:dyDescent="0.35">
      <c r="A666" s="5"/>
    </row>
    <row r="667" spans="1:1" x14ac:dyDescent="0.35">
      <c r="A667" s="5"/>
    </row>
    <row r="668" spans="1:1" x14ac:dyDescent="0.35">
      <c r="A668" s="5"/>
    </row>
    <row r="669" spans="1:1" x14ac:dyDescent="0.35">
      <c r="A669" s="5"/>
    </row>
    <row r="670" spans="1:1" x14ac:dyDescent="0.35">
      <c r="A670" s="5"/>
    </row>
    <row r="671" spans="1:1" x14ac:dyDescent="0.35">
      <c r="A671" s="5"/>
    </row>
    <row r="672" spans="1:1" x14ac:dyDescent="0.35">
      <c r="A672" s="5"/>
    </row>
    <row r="673" spans="1:1" x14ac:dyDescent="0.35">
      <c r="A673" s="5"/>
    </row>
    <row r="674" spans="1:1" x14ac:dyDescent="0.35">
      <c r="A674" s="5"/>
    </row>
    <row r="675" spans="1:1" x14ac:dyDescent="0.35">
      <c r="A675" s="5"/>
    </row>
    <row r="676" spans="1:1" x14ac:dyDescent="0.35">
      <c r="A676" s="5"/>
    </row>
    <row r="677" spans="1:1" x14ac:dyDescent="0.35">
      <c r="A677" s="5"/>
    </row>
    <row r="678" spans="1:1" x14ac:dyDescent="0.35">
      <c r="A678" s="5"/>
    </row>
    <row r="679" spans="1:1" x14ac:dyDescent="0.35">
      <c r="A679" s="5"/>
    </row>
    <row r="680" spans="1:1" x14ac:dyDescent="0.35">
      <c r="A680" s="5"/>
    </row>
    <row r="681" spans="1:1" x14ac:dyDescent="0.35">
      <c r="A681" s="5"/>
    </row>
    <row r="682" spans="1:1" x14ac:dyDescent="0.35">
      <c r="A682" s="5"/>
    </row>
    <row r="683" spans="1:1" x14ac:dyDescent="0.35">
      <c r="A683" s="5"/>
    </row>
    <row r="684" spans="1:1" x14ac:dyDescent="0.35">
      <c r="A684" s="5"/>
    </row>
    <row r="685" spans="1:1" x14ac:dyDescent="0.35">
      <c r="A685" s="5"/>
    </row>
    <row r="686" spans="1:1" x14ac:dyDescent="0.35">
      <c r="A686" s="5"/>
    </row>
    <row r="687" spans="1:1" x14ac:dyDescent="0.35">
      <c r="A687" s="5"/>
    </row>
    <row r="688" spans="1:1" x14ac:dyDescent="0.35">
      <c r="A688" s="5"/>
    </row>
    <row r="689" spans="1:1" x14ac:dyDescent="0.35">
      <c r="A689" s="5"/>
    </row>
    <row r="690" spans="1:1" x14ac:dyDescent="0.35">
      <c r="A690" s="5"/>
    </row>
    <row r="691" spans="1:1" x14ac:dyDescent="0.35">
      <c r="A691" s="5"/>
    </row>
    <row r="692" spans="1:1" x14ac:dyDescent="0.35">
      <c r="A692" s="5"/>
    </row>
    <row r="693" spans="1:1" x14ac:dyDescent="0.35">
      <c r="A693" s="5"/>
    </row>
    <row r="694" spans="1:1" x14ac:dyDescent="0.35">
      <c r="A694" s="5"/>
    </row>
    <row r="695" spans="1:1" x14ac:dyDescent="0.35">
      <c r="A695" s="5"/>
    </row>
    <row r="696" spans="1:1" x14ac:dyDescent="0.35">
      <c r="A696" s="5"/>
    </row>
    <row r="697" spans="1:1" x14ac:dyDescent="0.35">
      <c r="A697" s="5"/>
    </row>
    <row r="698" spans="1:1" x14ac:dyDescent="0.35">
      <c r="A698" s="5"/>
    </row>
    <row r="699" spans="1:1" x14ac:dyDescent="0.35">
      <c r="A699" s="5"/>
    </row>
    <row r="700" spans="1:1" x14ac:dyDescent="0.35">
      <c r="A700" s="5"/>
    </row>
    <row r="701" spans="1:1" x14ac:dyDescent="0.35">
      <c r="A701" s="5"/>
    </row>
    <row r="702" spans="1:1" x14ac:dyDescent="0.35">
      <c r="A702" s="5"/>
    </row>
    <row r="703" spans="1:1" x14ac:dyDescent="0.35">
      <c r="A703" s="5"/>
    </row>
    <row r="704" spans="1:1" x14ac:dyDescent="0.35">
      <c r="A704" s="5"/>
    </row>
    <row r="705" spans="1:1" x14ac:dyDescent="0.35">
      <c r="A705" s="5"/>
    </row>
    <row r="706" spans="1:1" x14ac:dyDescent="0.35">
      <c r="A706" s="5"/>
    </row>
    <row r="707" spans="1:1" x14ac:dyDescent="0.35">
      <c r="A707" s="5"/>
    </row>
    <row r="708" spans="1:1" x14ac:dyDescent="0.35">
      <c r="A708" s="5"/>
    </row>
    <row r="709" spans="1:1" x14ac:dyDescent="0.35">
      <c r="A709" s="5"/>
    </row>
    <row r="710" spans="1:1" x14ac:dyDescent="0.35">
      <c r="A710" s="5"/>
    </row>
    <row r="711" spans="1:1" x14ac:dyDescent="0.35">
      <c r="A711" s="5"/>
    </row>
    <row r="712" spans="1:1" x14ac:dyDescent="0.35">
      <c r="A712" s="5"/>
    </row>
    <row r="713" spans="1:1" x14ac:dyDescent="0.35">
      <c r="A713" s="5"/>
    </row>
    <row r="714" spans="1:1" x14ac:dyDescent="0.35">
      <c r="A714" s="5"/>
    </row>
    <row r="715" spans="1:1" x14ac:dyDescent="0.35">
      <c r="A715" s="5"/>
    </row>
    <row r="716" spans="1:1" x14ac:dyDescent="0.35">
      <c r="A716" s="5"/>
    </row>
    <row r="717" spans="1:1" x14ac:dyDescent="0.35">
      <c r="A717" s="5"/>
    </row>
    <row r="718" spans="1:1" x14ac:dyDescent="0.35">
      <c r="A718" s="5"/>
    </row>
    <row r="719" spans="1:1" x14ac:dyDescent="0.35">
      <c r="A719" s="5"/>
    </row>
    <row r="720" spans="1:1" x14ac:dyDescent="0.35">
      <c r="A720" s="5"/>
    </row>
    <row r="721" spans="1:1" x14ac:dyDescent="0.35">
      <c r="A721" s="5"/>
    </row>
    <row r="722" spans="1:1" x14ac:dyDescent="0.35">
      <c r="A722" s="5"/>
    </row>
    <row r="723" spans="1:1" x14ac:dyDescent="0.35">
      <c r="A723" s="5"/>
    </row>
    <row r="724" spans="1:1" x14ac:dyDescent="0.35">
      <c r="A724" s="5"/>
    </row>
    <row r="725" spans="1:1" x14ac:dyDescent="0.35">
      <c r="A725" s="5"/>
    </row>
    <row r="726" spans="1:1" x14ac:dyDescent="0.35">
      <c r="A726" s="5"/>
    </row>
    <row r="727" spans="1:1" x14ac:dyDescent="0.35">
      <c r="A727" s="5"/>
    </row>
    <row r="728" spans="1:1" x14ac:dyDescent="0.35">
      <c r="A728" s="5"/>
    </row>
    <row r="729" spans="1:1" x14ac:dyDescent="0.35">
      <c r="A729" s="5"/>
    </row>
    <row r="730" spans="1:1" x14ac:dyDescent="0.35">
      <c r="A730" s="5"/>
    </row>
    <row r="731" spans="1:1" x14ac:dyDescent="0.35">
      <c r="A731" s="5"/>
    </row>
    <row r="732" spans="1:1" x14ac:dyDescent="0.35">
      <c r="A732" s="5"/>
    </row>
    <row r="733" spans="1:1" x14ac:dyDescent="0.35">
      <c r="A733" s="5"/>
    </row>
    <row r="734" spans="1:1" x14ac:dyDescent="0.35">
      <c r="A734" s="5"/>
    </row>
    <row r="735" spans="1:1" x14ac:dyDescent="0.35">
      <c r="A735" s="5"/>
    </row>
    <row r="736" spans="1:1" x14ac:dyDescent="0.35">
      <c r="A736" s="5"/>
    </row>
    <row r="737" spans="1:1" x14ac:dyDescent="0.35">
      <c r="A737" s="5"/>
    </row>
    <row r="738" spans="1:1" x14ac:dyDescent="0.35">
      <c r="A738" s="5"/>
    </row>
    <row r="739" spans="1:1" x14ac:dyDescent="0.35">
      <c r="A739" s="5"/>
    </row>
    <row r="740" spans="1:1" x14ac:dyDescent="0.35">
      <c r="A740" s="5"/>
    </row>
    <row r="741" spans="1:1" x14ac:dyDescent="0.35">
      <c r="A741" s="5"/>
    </row>
    <row r="742" spans="1:1" x14ac:dyDescent="0.35">
      <c r="A742" s="5"/>
    </row>
    <row r="743" spans="1:1" x14ac:dyDescent="0.35">
      <c r="A743" s="5"/>
    </row>
    <row r="744" spans="1:1" x14ac:dyDescent="0.35">
      <c r="A744" s="5"/>
    </row>
    <row r="745" spans="1:1" x14ac:dyDescent="0.35">
      <c r="A745" s="5"/>
    </row>
    <row r="746" spans="1:1" x14ac:dyDescent="0.35">
      <c r="A746" s="5"/>
    </row>
    <row r="747" spans="1:1" x14ac:dyDescent="0.35">
      <c r="A747" s="5"/>
    </row>
    <row r="748" spans="1:1" x14ac:dyDescent="0.35">
      <c r="A748" s="5"/>
    </row>
    <row r="749" spans="1:1" x14ac:dyDescent="0.35">
      <c r="A749" s="5"/>
    </row>
    <row r="750" spans="1:1" x14ac:dyDescent="0.35">
      <c r="A750" s="5"/>
    </row>
    <row r="751" spans="1:1" x14ac:dyDescent="0.35">
      <c r="A751" s="5"/>
    </row>
    <row r="752" spans="1:1" x14ac:dyDescent="0.35">
      <c r="A752" s="5"/>
    </row>
    <row r="753" spans="1:1" x14ac:dyDescent="0.35">
      <c r="A753" s="5"/>
    </row>
    <row r="754" spans="1:1" x14ac:dyDescent="0.35">
      <c r="A754" s="5"/>
    </row>
    <row r="755" spans="1:1" x14ac:dyDescent="0.35">
      <c r="A755" s="5"/>
    </row>
    <row r="756" spans="1:1" x14ac:dyDescent="0.35">
      <c r="A756" s="5"/>
    </row>
    <row r="757" spans="1:1" x14ac:dyDescent="0.35">
      <c r="A757" s="5"/>
    </row>
    <row r="758" spans="1:1" x14ac:dyDescent="0.35">
      <c r="A758" s="5"/>
    </row>
    <row r="759" spans="1:1" x14ac:dyDescent="0.35">
      <c r="A759" s="5"/>
    </row>
    <row r="760" spans="1:1" x14ac:dyDescent="0.35">
      <c r="A760" s="5"/>
    </row>
    <row r="761" spans="1:1" x14ac:dyDescent="0.35">
      <c r="A761" s="5"/>
    </row>
    <row r="762" spans="1:1" x14ac:dyDescent="0.35">
      <c r="A762" s="5"/>
    </row>
    <row r="763" spans="1:1" x14ac:dyDescent="0.35">
      <c r="A763" s="5"/>
    </row>
    <row r="764" spans="1:1" x14ac:dyDescent="0.35">
      <c r="A764" s="5"/>
    </row>
    <row r="765" spans="1:1" x14ac:dyDescent="0.35">
      <c r="A765" s="5"/>
    </row>
    <row r="766" spans="1:1" x14ac:dyDescent="0.35">
      <c r="A766" s="5"/>
    </row>
    <row r="767" spans="1:1" x14ac:dyDescent="0.35">
      <c r="A767" s="5"/>
    </row>
    <row r="768" spans="1:1" x14ac:dyDescent="0.35">
      <c r="A768" s="5"/>
    </row>
    <row r="769" spans="1:1" x14ac:dyDescent="0.35">
      <c r="A769" s="5"/>
    </row>
    <row r="770" spans="1:1" x14ac:dyDescent="0.35">
      <c r="A770" s="5"/>
    </row>
    <row r="771" spans="1:1" x14ac:dyDescent="0.35">
      <c r="A771" s="5"/>
    </row>
    <row r="772" spans="1:1" x14ac:dyDescent="0.35">
      <c r="A772" s="5"/>
    </row>
    <row r="773" spans="1:1" x14ac:dyDescent="0.35">
      <c r="A773" s="5"/>
    </row>
    <row r="774" spans="1:1" x14ac:dyDescent="0.35">
      <c r="A774" s="5"/>
    </row>
    <row r="775" spans="1:1" x14ac:dyDescent="0.35">
      <c r="A775" s="5"/>
    </row>
    <row r="776" spans="1:1" x14ac:dyDescent="0.35">
      <c r="A776" s="5"/>
    </row>
    <row r="777" spans="1:1" x14ac:dyDescent="0.35">
      <c r="A777" s="5"/>
    </row>
    <row r="778" spans="1:1" x14ac:dyDescent="0.35">
      <c r="A778" s="5"/>
    </row>
    <row r="779" spans="1:1" x14ac:dyDescent="0.35">
      <c r="A779" s="5"/>
    </row>
    <row r="780" spans="1:1" x14ac:dyDescent="0.35">
      <c r="A780" s="5"/>
    </row>
    <row r="781" spans="1:1" x14ac:dyDescent="0.35">
      <c r="A781" s="5"/>
    </row>
    <row r="782" spans="1:1" x14ac:dyDescent="0.35">
      <c r="A782" s="5"/>
    </row>
    <row r="783" spans="1:1" x14ac:dyDescent="0.35">
      <c r="A783" s="5"/>
    </row>
    <row r="784" spans="1:1" x14ac:dyDescent="0.35">
      <c r="A784" s="5"/>
    </row>
    <row r="785" spans="1:1" x14ac:dyDescent="0.35">
      <c r="A785" s="5"/>
    </row>
    <row r="786" spans="1:1" x14ac:dyDescent="0.35">
      <c r="A786" s="5"/>
    </row>
    <row r="787" spans="1:1" x14ac:dyDescent="0.35">
      <c r="A787" s="5"/>
    </row>
    <row r="788" spans="1:1" x14ac:dyDescent="0.35">
      <c r="A788" s="5"/>
    </row>
    <row r="789" spans="1:1" x14ac:dyDescent="0.35">
      <c r="A789" s="5"/>
    </row>
    <row r="790" spans="1:1" x14ac:dyDescent="0.35">
      <c r="A790" s="5"/>
    </row>
    <row r="791" spans="1:1" x14ac:dyDescent="0.35">
      <c r="A791" s="5"/>
    </row>
    <row r="792" spans="1:1" x14ac:dyDescent="0.35">
      <c r="A792" s="5"/>
    </row>
    <row r="793" spans="1:1" x14ac:dyDescent="0.35">
      <c r="A793" s="5"/>
    </row>
    <row r="794" spans="1:1" x14ac:dyDescent="0.35">
      <c r="A794" s="5"/>
    </row>
    <row r="795" spans="1:1" x14ac:dyDescent="0.35">
      <c r="A795" s="5"/>
    </row>
    <row r="796" spans="1:1" x14ac:dyDescent="0.35">
      <c r="A796" s="5"/>
    </row>
    <row r="797" spans="1:1" x14ac:dyDescent="0.35">
      <c r="A797" s="5"/>
    </row>
    <row r="798" spans="1:1" x14ac:dyDescent="0.35">
      <c r="A798" s="5"/>
    </row>
    <row r="799" spans="1:1" x14ac:dyDescent="0.35">
      <c r="A799" s="5"/>
    </row>
    <row r="800" spans="1:1" x14ac:dyDescent="0.35">
      <c r="A800" s="5"/>
    </row>
    <row r="801" spans="1:1" x14ac:dyDescent="0.35">
      <c r="A801" s="5"/>
    </row>
    <row r="802" spans="1:1" x14ac:dyDescent="0.35">
      <c r="A802" s="5"/>
    </row>
    <row r="803" spans="1:1" x14ac:dyDescent="0.35">
      <c r="A803" s="5"/>
    </row>
    <row r="804" spans="1:1" x14ac:dyDescent="0.35">
      <c r="A804" s="5"/>
    </row>
    <row r="805" spans="1:1" x14ac:dyDescent="0.35">
      <c r="A805" s="5"/>
    </row>
    <row r="806" spans="1:1" x14ac:dyDescent="0.35">
      <c r="A806" s="5"/>
    </row>
    <row r="807" spans="1:1" x14ac:dyDescent="0.35">
      <c r="A807" s="5"/>
    </row>
    <row r="808" spans="1:1" x14ac:dyDescent="0.35">
      <c r="A808" s="5"/>
    </row>
    <row r="809" spans="1:1" x14ac:dyDescent="0.35">
      <c r="A809" s="5"/>
    </row>
    <row r="810" spans="1:1" x14ac:dyDescent="0.35">
      <c r="A810" s="5"/>
    </row>
    <row r="811" spans="1:1" x14ac:dyDescent="0.35">
      <c r="A811" s="5"/>
    </row>
    <row r="812" spans="1:1" x14ac:dyDescent="0.35">
      <c r="A812" s="5"/>
    </row>
    <row r="813" spans="1:1" x14ac:dyDescent="0.35">
      <c r="A813" s="5"/>
    </row>
    <row r="814" spans="1:1" x14ac:dyDescent="0.35">
      <c r="A814" s="5"/>
    </row>
    <row r="815" spans="1:1" x14ac:dyDescent="0.35">
      <c r="A815" s="5"/>
    </row>
    <row r="816" spans="1:1" x14ac:dyDescent="0.35">
      <c r="A816" s="5"/>
    </row>
    <row r="817" spans="1:1" x14ac:dyDescent="0.35">
      <c r="A817" s="5"/>
    </row>
    <row r="818" spans="1:1" x14ac:dyDescent="0.35">
      <c r="A818" s="5"/>
    </row>
    <row r="819" spans="1:1" x14ac:dyDescent="0.35">
      <c r="A819" s="5"/>
    </row>
    <row r="820" spans="1:1" x14ac:dyDescent="0.35">
      <c r="A820" s="5"/>
    </row>
    <row r="821" spans="1:1" x14ac:dyDescent="0.35">
      <c r="A821" s="5"/>
    </row>
    <row r="822" spans="1:1" x14ac:dyDescent="0.35">
      <c r="A822" s="5"/>
    </row>
    <row r="823" spans="1:1" x14ac:dyDescent="0.35">
      <c r="A823" s="5"/>
    </row>
    <row r="824" spans="1:1" x14ac:dyDescent="0.35">
      <c r="A824" s="5"/>
    </row>
    <row r="825" spans="1:1" x14ac:dyDescent="0.35">
      <c r="A825" s="5"/>
    </row>
    <row r="826" spans="1:1" x14ac:dyDescent="0.35">
      <c r="A826" s="5"/>
    </row>
    <row r="827" spans="1:1" x14ac:dyDescent="0.35">
      <c r="A827" s="5"/>
    </row>
    <row r="828" spans="1:1" x14ac:dyDescent="0.35">
      <c r="A828" s="5"/>
    </row>
    <row r="829" spans="1:1" x14ac:dyDescent="0.35">
      <c r="A829" s="5"/>
    </row>
    <row r="830" spans="1:1" x14ac:dyDescent="0.35">
      <c r="A830" s="5"/>
    </row>
    <row r="831" spans="1:1" x14ac:dyDescent="0.35">
      <c r="A831" s="5"/>
    </row>
    <row r="832" spans="1:1" x14ac:dyDescent="0.35">
      <c r="A832" s="5"/>
    </row>
    <row r="833" spans="1:1" x14ac:dyDescent="0.35">
      <c r="A833" s="5"/>
    </row>
    <row r="834" spans="1:1" x14ac:dyDescent="0.35">
      <c r="A834" s="5"/>
    </row>
    <row r="835" spans="1:1" x14ac:dyDescent="0.35">
      <c r="A835" s="5"/>
    </row>
    <row r="836" spans="1:1" x14ac:dyDescent="0.35">
      <c r="A836" s="5"/>
    </row>
    <row r="837" spans="1:1" x14ac:dyDescent="0.35">
      <c r="A837" s="5"/>
    </row>
    <row r="838" spans="1:1" x14ac:dyDescent="0.35">
      <c r="A838" s="5"/>
    </row>
    <row r="839" spans="1:1" x14ac:dyDescent="0.35">
      <c r="A839" s="5"/>
    </row>
    <row r="840" spans="1:1" x14ac:dyDescent="0.35">
      <c r="A840" s="5"/>
    </row>
    <row r="841" spans="1:1" x14ac:dyDescent="0.35">
      <c r="A841" s="5"/>
    </row>
    <row r="842" spans="1:1" x14ac:dyDescent="0.35">
      <c r="A842" s="5"/>
    </row>
    <row r="843" spans="1:1" x14ac:dyDescent="0.35">
      <c r="A843" s="5"/>
    </row>
    <row r="844" spans="1:1" x14ac:dyDescent="0.35">
      <c r="A844" s="5"/>
    </row>
    <row r="845" spans="1:1" x14ac:dyDescent="0.35">
      <c r="A845" s="5"/>
    </row>
    <row r="846" spans="1:1" x14ac:dyDescent="0.35">
      <c r="A846" s="5"/>
    </row>
    <row r="847" spans="1:1" x14ac:dyDescent="0.35">
      <c r="A847" s="5"/>
    </row>
    <row r="848" spans="1:1" x14ac:dyDescent="0.35">
      <c r="A848" s="5"/>
    </row>
    <row r="849" spans="1:1" x14ac:dyDescent="0.35">
      <c r="A849" s="5"/>
    </row>
    <row r="850" spans="1:1" x14ac:dyDescent="0.35">
      <c r="A850" s="5"/>
    </row>
    <row r="851" spans="1:1" x14ac:dyDescent="0.35">
      <c r="A851" s="5"/>
    </row>
    <row r="852" spans="1:1" x14ac:dyDescent="0.35">
      <c r="A852" s="5"/>
    </row>
    <row r="853" spans="1:1" x14ac:dyDescent="0.35">
      <c r="A853" s="5"/>
    </row>
    <row r="854" spans="1:1" x14ac:dyDescent="0.35">
      <c r="A854" s="5"/>
    </row>
    <row r="855" spans="1:1" x14ac:dyDescent="0.35">
      <c r="A855" s="5"/>
    </row>
    <row r="856" spans="1:1" x14ac:dyDescent="0.35">
      <c r="A856" s="5"/>
    </row>
    <row r="857" spans="1:1" x14ac:dyDescent="0.35">
      <c r="A857" s="5"/>
    </row>
    <row r="858" spans="1:1" x14ac:dyDescent="0.35">
      <c r="A858" s="5"/>
    </row>
    <row r="859" spans="1:1" x14ac:dyDescent="0.35">
      <c r="A859" s="5"/>
    </row>
    <row r="860" spans="1:1" x14ac:dyDescent="0.35">
      <c r="A860" s="5"/>
    </row>
    <row r="861" spans="1:1" x14ac:dyDescent="0.35">
      <c r="A861" s="5"/>
    </row>
    <row r="862" spans="1:1" x14ac:dyDescent="0.35">
      <c r="A862" s="5"/>
    </row>
    <row r="863" spans="1:1" x14ac:dyDescent="0.35">
      <c r="A863" s="5"/>
    </row>
    <row r="864" spans="1:1" x14ac:dyDescent="0.35">
      <c r="A864" s="5"/>
    </row>
    <row r="865" spans="1:1" x14ac:dyDescent="0.35">
      <c r="A865" s="5"/>
    </row>
    <row r="866" spans="1:1" x14ac:dyDescent="0.35">
      <c r="A866" s="5"/>
    </row>
    <row r="867" spans="1:1" x14ac:dyDescent="0.35">
      <c r="A867" s="5"/>
    </row>
    <row r="868" spans="1:1" x14ac:dyDescent="0.35">
      <c r="A868" s="5"/>
    </row>
    <row r="869" spans="1:1" x14ac:dyDescent="0.35">
      <c r="A869" s="5"/>
    </row>
    <row r="870" spans="1:1" x14ac:dyDescent="0.35">
      <c r="A870" s="5"/>
    </row>
    <row r="871" spans="1:1" x14ac:dyDescent="0.35">
      <c r="A871" s="5"/>
    </row>
    <row r="872" spans="1:1" x14ac:dyDescent="0.35">
      <c r="A872" s="5"/>
    </row>
    <row r="873" spans="1:1" x14ac:dyDescent="0.35">
      <c r="A873" s="5"/>
    </row>
    <row r="874" spans="1:1" x14ac:dyDescent="0.35">
      <c r="A874" s="5"/>
    </row>
    <row r="875" spans="1:1" x14ac:dyDescent="0.35">
      <c r="A875" s="5"/>
    </row>
    <row r="876" spans="1:1" x14ac:dyDescent="0.35">
      <c r="A876" s="5"/>
    </row>
    <row r="877" spans="1:1" x14ac:dyDescent="0.35">
      <c r="A877" s="5"/>
    </row>
    <row r="878" spans="1:1" x14ac:dyDescent="0.35">
      <c r="A878" s="5"/>
    </row>
    <row r="879" spans="1:1" x14ac:dyDescent="0.35">
      <c r="A879" s="5"/>
    </row>
    <row r="880" spans="1:1" x14ac:dyDescent="0.35">
      <c r="A880" s="5"/>
    </row>
    <row r="881" spans="1:1" x14ac:dyDescent="0.35">
      <c r="A881" s="5"/>
    </row>
    <row r="882" spans="1:1" x14ac:dyDescent="0.35">
      <c r="A882" s="5"/>
    </row>
    <row r="883" spans="1:1" x14ac:dyDescent="0.35">
      <c r="A883" s="5"/>
    </row>
    <row r="884" spans="1:1" x14ac:dyDescent="0.35">
      <c r="A884" s="5"/>
    </row>
    <row r="885" spans="1:1" x14ac:dyDescent="0.35">
      <c r="A885" s="5"/>
    </row>
    <row r="886" spans="1:1" x14ac:dyDescent="0.35">
      <c r="A886" s="5"/>
    </row>
    <row r="887" spans="1:1" x14ac:dyDescent="0.35">
      <c r="A887" s="5"/>
    </row>
    <row r="888" spans="1:1" x14ac:dyDescent="0.35">
      <c r="A888" s="5"/>
    </row>
    <row r="889" spans="1:1" x14ac:dyDescent="0.35">
      <c r="A889" s="5"/>
    </row>
    <row r="890" spans="1:1" x14ac:dyDescent="0.35">
      <c r="A890" s="5"/>
    </row>
    <row r="891" spans="1:1" x14ac:dyDescent="0.35">
      <c r="A891" s="5"/>
    </row>
    <row r="892" spans="1:1" x14ac:dyDescent="0.35">
      <c r="A892" s="5"/>
    </row>
    <row r="893" spans="1:1" x14ac:dyDescent="0.35">
      <c r="A893" s="5"/>
    </row>
    <row r="894" spans="1:1" x14ac:dyDescent="0.35">
      <c r="A894" s="5"/>
    </row>
    <row r="895" spans="1:1" x14ac:dyDescent="0.35">
      <c r="A895" s="5"/>
    </row>
    <row r="896" spans="1:1" x14ac:dyDescent="0.35">
      <c r="A896" s="5"/>
    </row>
    <row r="897" spans="1:1" x14ac:dyDescent="0.35">
      <c r="A897" s="5"/>
    </row>
    <row r="898" spans="1:1" x14ac:dyDescent="0.35">
      <c r="A898" s="5"/>
    </row>
    <row r="899" spans="1:1" x14ac:dyDescent="0.35">
      <c r="A899" s="5"/>
    </row>
    <row r="900" spans="1:1" x14ac:dyDescent="0.35">
      <c r="A900" s="5"/>
    </row>
    <row r="901" spans="1:1" x14ac:dyDescent="0.35">
      <c r="A901" s="5"/>
    </row>
    <row r="902" spans="1:1" x14ac:dyDescent="0.35">
      <c r="A902" s="5"/>
    </row>
    <row r="903" spans="1:1" x14ac:dyDescent="0.35">
      <c r="A903" s="5"/>
    </row>
    <row r="904" spans="1:1" x14ac:dyDescent="0.35">
      <c r="A904" s="5"/>
    </row>
    <row r="905" spans="1:1" x14ac:dyDescent="0.35">
      <c r="A905" s="5"/>
    </row>
    <row r="906" spans="1:1" x14ac:dyDescent="0.35">
      <c r="A906" s="5"/>
    </row>
    <row r="907" spans="1:1" x14ac:dyDescent="0.35">
      <c r="A907" s="5"/>
    </row>
    <row r="908" spans="1:1" x14ac:dyDescent="0.35">
      <c r="A908" s="5"/>
    </row>
    <row r="909" spans="1:1" x14ac:dyDescent="0.35">
      <c r="A909" s="5"/>
    </row>
    <row r="910" spans="1:1" x14ac:dyDescent="0.35">
      <c r="A910" s="5"/>
    </row>
    <row r="911" spans="1:1" x14ac:dyDescent="0.35">
      <c r="A911" s="5"/>
    </row>
    <row r="912" spans="1:1" x14ac:dyDescent="0.35">
      <c r="A912" s="5"/>
    </row>
    <row r="913" spans="1:1" x14ac:dyDescent="0.35">
      <c r="A913" s="5"/>
    </row>
    <row r="914" spans="1:1" x14ac:dyDescent="0.35">
      <c r="A914" s="5"/>
    </row>
    <row r="915" spans="1:1" x14ac:dyDescent="0.35">
      <c r="A915" s="5"/>
    </row>
    <row r="916" spans="1:1" x14ac:dyDescent="0.35">
      <c r="A916" s="5"/>
    </row>
    <row r="917" spans="1:1" x14ac:dyDescent="0.35">
      <c r="A917" s="5"/>
    </row>
    <row r="918" spans="1:1" x14ac:dyDescent="0.35">
      <c r="A918" s="5"/>
    </row>
    <row r="919" spans="1:1" x14ac:dyDescent="0.35">
      <c r="A919" s="5"/>
    </row>
    <row r="920" spans="1:1" x14ac:dyDescent="0.35">
      <c r="A920" s="5"/>
    </row>
    <row r="921" spans="1:1" x14ac:dyDescent="0.35">
      <c r="A921" s="5"/>
    </row>
    <row r="922" spans="1:1" x14ac:dyDescent="0.35">
      <c r="A922" s="5"/>
    </row>
    <row r="923" spans="1:1" x14ac:dyDescent="0.35">
      <c r="A923" s="5"/>
    </row>
    <row r="924" spans="1:1" x14ac:dyDescent="0.35">
      <c r="A924" s="5"/>
    </row>
    <row r="925" spans="1:1" x14ac:dyDescent="0.35">
      <c r="A925" s="5"/>
    </row>
    <row r="926" spans="1:1" x14ac:dyDescent="0.35">
      <c r="A926" s="5"/>
    </row>
    <row r="927" spans="1:1" x14ac:dyDescent="0.35">
      <c r="A927" s="5"/>
    </row>
    <row r="928" spans="1:1" x14ac:dyDescent="0.35">
      <c r="A928" s="5"/>
    </row>
    <row r="929" spans="1:1" x14ac:dyDescent="0.35">
      <c r="A929" s="5"/>
    </row>
    <row r="930" spans="1:1" x14ac:dyDescent="0.35">
      <c r="A930" s="5"/>
    </row>
    <row r="931" spans="1:1" x14ac:dyDescent="0.35">
      <c r="A931" s="5"/>
    </row>
    <row r="932" spans="1:1" x14ac:dyDescent="0.35">
      <c r="A932" s="5"/>
    </row>
    <row r="933" spans="1:1" x14ac:dyDescent="0.35">
      <c r="A933" s="5"/>
    </row>
    <row r="934" spans="1:1" x14ac:dyDescent="0.35">
      <c r="A934" s="5"/>
    </row>
    <row r="935" spans="1:1" x14ac:dyDescent="0.35">
      <c r="A935" s="5"/>
    </row>
    <row r="936" spans="1:1" x14ac:dyDescent="0.35">
      <c r="A936" s="5"/>
    </row>
    <row r="937" spans="1:1" x14ac:dyDescent="0.35">
      <c r="A937" s="5"/>
    </row>
    <row r="938" spans="1:1" x14ac:dyDescent="0.35">
      <c r="A938" s="5"/>
    </row>
    <row r="939" spans="1:1" x14ac:dyDescent="0.35">
      <c r="A939" s="5"/>
    </row>
    <row r="940" spans="1:1" x14ac:dyDescent="0.35">
      <c r="A940" s="5"/>
    </row>
    <row r="941" spans="1:1" x14ac:dyDescent="0.35">
      <c r="A941" s="5"/>
    </row>
    <row r="942" spans="1:1" x14ac:dyDescent="0.35">
      <c r="A942" s="5"/>
    </row>
    <row r="943" spans="1:1" x14ac:dyDescent="0.35">
      <c r="A943" s="5"/>
    </row>
    <row r="944" spans="1:1" x14ac:dyDescent="0.35">
      <c r="A944" s="5"/>
    </row>
    <row r="945" spans="1:1" x14ac:dyDescent="0.35">
      <c r="A945" s="5"/>
    </row>
    <row r="946" spans="1:1" x14ac:dyDescent="0.35">
      <c r="A946" s="5"/>
    </row>
    <row r="947" spans="1:1" x14ac:dyDescent="0.35">
      <c r="A947" s="5"/>
    </row>
    <row r="948" spans="1:1" x14ac:dyDescent="0.35">
      <c r="A948" s="5"/>
    </row>
    <row r="949" spans="1:1" x14ac:dyDescent="0.35">
      <c r="A949" s="5"/>
    </row>
    <row r="950" spans="1:1" x14ac:dyDescent="0.35">
      <c r="A950" s="5"/>
    </row>
    <row r="951" spans="1:1" x14ac:dyDescent="0.35">
      <c r="A951" s="5"/>
    </row>
    <row r="952" spans="1:1" x14ac:dyDescent="0.35">
      <c r="A952" s="5"/>
    </row>
    <row r="953" spans="1:1" x14ac:dyDescent="0.35">
      <c r="A953" s="5"/>
    </row>
    <row r="954" spans="1:1" x14ac:dyDescent="0.35">
      <c r="A954" s="5"/>
    </row>
    <row r="955" spans="1:1" x14ac:dyDescent="0.35">
      <c r="A955" s="5"/>
    </row>
    <row r="956" spans="1:1" x14ac:dyDescent="0.35">
      <c r="A956" s="5"/>
    </row>
    <row r="957" spans="1:1" x14ac:dyDescent="0.35">
      <c r="A957" s="5"/>
    </row>
    <row r="958" spans="1:1" x14ac:dyDescent="0.35">
      <c r="A958" s="5"/>
    </row>
    <row r="959" spans="1:1" x14ac:dyDescent="0.35">
      <c r="A959" s="5"/>
    </row>
    <row r="960" spans="1:1" x14ac:dyDescent="0.35">
      <c r="A960" s="5"/>
    </row>
    <row r="961" spans="1:1" x14ac:dyDescent="0.35">
      <c r="A961" s="5"/>
    </row>
    <row r="962" spans="1:1" x14ac:dyDescent="0.35">
      <c r="A962" s="5"/>
    </row>
    <row r="963" spans="1:1" x14ac:dyDescent="0.35">
      <c r="A963" s="5"/>
    </row>
    <row r="964" spans="1:1" x14ac:dyDescent="0.35">
      <c r="A964" s="5"/>
    </row>
    <row r="965" spans="1:1" x14ac:dyDescent="0.35">
      <c r="A965" s="5"/>
    </row>
    <row r="966" spans="1:1" x14ac:dyDescent="0.35">
      <c r="A966" s="5"/>
    </row>
    <row r="967" spans="1:1" x14ac:dyDescent="0.35">
      <c r="A967" s="5"/>
    </row>
    <row r="968" spans="1:1" x14ac:dyDescent="0.35">
      <c r="A968" s="5"/>
    </row>
    <row r="969" spans="1:1" x14ac:dyDescent="0.35">
      <c r="A969" s="5"/>
    </row>
    <row r="970" spans="1:1" x14ac:dyDescent="0.35">
      <c r="A970" s="5"/>
    </row>
    <row r="971" spans="1:1" x14ac:dyDescent="0.35">
      <c r="A971" s="5"/>
    </row>
    <row r="972" spans="1:1" x14ac:dyDescent="0.35">
      <c r="A972" s="5"/>
    </row>
    <row r="973" spans="1:1" x14ac:dyDescent="0.35">
      <c r="A973" s="5"/>
    </row>
    <row r="974" spans="1:1" x14ac:dyDescent="0.35">
      <c r="A974" s="5"/>
    </row>
    <row r="975" spans="1:1" x14ac:dyDescent="0.35">
      <c r="A975" s="5"/>
    </row>
    <row r="976" spans="1:1" x14ac:dyDescent="0.35">
      <c r="A976" s="5"/>
    </row>
    <row r="977" spans="1:1" x14ac:dyDescent="0.35">
      <c r="A977" s="5"/>
    </row>
    <row r="978" spans="1:1" x14ac:dyDescent="0.35">
      <c r="A978" s="5"/>
    </row>
    <row r="979" spans="1:1" x14ac:dyDescent="0.35">
      <c r="A979" s="5"/>
    </row>
    <row r="980" spans="1:1" x14ac:dyDescent="0.35">
      <c r="A980" s="5"/>
    </row>
    <row r="981" spans="1:1" x14ac:dyDescent="0.35">
      <c r="A981" s="5"/>
    </row>
    <row r="982" spans="1:1" x14ac:dyDescent="0.35">
      <c r="A982" s="5"/>
    </row>
    <row r="983" spans="1:1" x14ac:dyDescent="0.35">
      <c r="A983" s="5"/>
    </row>
    <row r="984" spans="1:1" x14ac:dyDescent="0.35">
      <c r="A984" s="5"/>
    </row>
    <row r="985" spans="1:1" x14ac:dyDescent="0.35">
      <c r="A985" s="5"/>
    </row>
    <row r="986" spans="1:1" x14ac:dyDescent="0.35">
      <c r="A986" s="5"/>
    </row>
    <row r="987" spans="1:1" x14ac:dyDescent="0.35">
      <c r="A987" s="5"/>
    </row>
    <row r="988" spans="1:1" x14ac:dyDescent="0.35">
      <c r="A988" s="5"/>
    </row>
    <row r="989" spans="1:1" x14ac:dyDescent="0.35">
      <c r="A989" s="5"/>
    </row>
    <row r="990" spans="1:1" x14ac:dyDescent="0.35">
      <c r="A990" s="5"/>
    </row>
    <row r="991" spans="1:1" x14ac:dyDescent="0.35">
      <c r="A991" s="5"/>
    </row>
    <row r="992" spans="1:1" x14ac:dyDescent="0.35">
      <c r="A992" s="5"/>
    </row>
    <row r="993" spans="1:1" x14ac:dyDescent="0.35">
      <c r="A993" s="5"/>
    </row>
    <row r="994" spans="1:1" x14ac:dyDescent="0.35">
      <c r="A994" s="5"/>
    </row>
    <row r="995" spans="1:1" x14ac:dyDescent="0.35">
      <c r="A995" s="5"/>
    </row>
    <row r="996" spans="1:1" x14ac:dyDescent="0.35">
      <c r="A996" s="5"/>
    </row>
    <row r="997" spans="1:1" x14ac:dyDescent="0.35">
      <c r="A997" s="5"/>
    </row>
    <row r="998" spans="1:1" x14ac:dyDescent="0.35">
      <c r="A998" s="5"/>
    </row>
    <row r="999" spans="1:1" x14ac:dyDescent="0.35">
      <c r="A999" s="5"/>
    </row>
  </sheetData>
  <sheetProtection selectLockedCells="1"/>
  <mergeCells count="20">
    <mergeCell ref="T6:U6"/>
    <mergeCell ref="Z2:AA2"/>
    <mergeCell ref="Z4:AA4"/>
    <mergeCell ref="Z6:AA6"/>
    <mergeCell ref="AO2:AT2"/>
    <mergeCell ref="AO4:AT4"/>
    <mergeCell ref="AO6:AT6"/>
    <mergeCell ref="AF2:AG2"/>
    <mergeCell ref="AF4:AG4"/>
    <mergeCell ref="AF6:AG6"/>
    <mergeCell ref="AL2:AM2"/>
    <mergeCell ref="AL4:AM4"/>
    <mergeCell ref="AL6:AM6"/>
    <mergeCell ref="T2:U2"/>
    <mergeCell ref="T4:U4"/>
    <mergeCell ref="B2:H2"/>
    <mergeCell ref="N6:O6"/>
    <mergeCell ref="N4:O4"/>
    <mergeCell ref="N2:O2"/>
    <mergeCell ref="B4:H6"/>
  </mergeCells>
  <phoneticPr fontId="5" type="noConversion"/>
  <dataValidations count="2">
    <dataValidation type="custom" allowBlank="1" showInputMessage="1" showErrorMessage="1" sqref="C28 C35:C49 C56:C79 C86:C143 C150:C172 C298:C1048576 C275:C281 C265:C271 C288:C291 B173:B264" xr:uid="{640F872F-32A3-49F5-A01B-6DBF2A831CD9}">
      <formula1>B28=SUBSTITUTE(B28, " ","")</formula1>
    </dataValidation>
    <dataValidation type="custom" allowBlank="1" showInputMessage="1" showErrorMessage="1" errorTitle="Remove Spaces" error="Please remove spaces from your input." sqref="C29:C34 C282:C287 C50:C55 C80:C85 C144:C149 C292:C297 B9:C13 B28:B172 C272:C274 B265:B1048576 C173:C264" xr:uid="{B0D97454-75DB-4351-8AA1-95657C5A8F97}">
      <formula1>B9=SUBSTITUTE(B9," ","")</formula1>
    </dataValidation>
  </dataValidations>
  <pageMargins left="0.7" right="0.7" top="0.75" bottom="0.75" header="0.3" footer="0.3"/>
  <pageSetup paperSize="9" scale="48" orientation="portrait" horizontalDpi="4294967293" verticalDpi="0" r:id="rId1"/>
  <colBreaks count="1" manualBreakCount="1">
    <brk id="13" max="1048575" man="1"/>
  </colBreaks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42">
        <x14:dataValidation type="list" allowBlank="1" showInputMessage="1" showErrorMessage="1" xr:uid="{B3ECD888-ED5E-4C34-B5EF-7D80CE260C96}">
          <x14:formula1>
            <xm:f>Lists!$D$3:$D$4</xm:f>
          </x14:formula1>
          <xm:sqref>F13 F28:F49 F68:F79 F289:F291 F124:F143 F275:F281 F265:F271 F367:F465</xm:sqref>
        </x14:dataValidation>
        <x14:dataValidation type="list" allowBlank="1" showInputMessage="1" showErrorMessage="1" xr:uid="{BD8A7D8B-E64F-4054-8217-0FCD0CE5ED31}">
          <x14:formula1>
            <xm:f>Lists!$F$3:$F$12</xm:f>
          </x14:formula1>
          <xm:sqref>G13 G28:G49 G68:G79 G262:G263 G251 G289:G291 G136:G143 G275:G281 G265:G271 G428:G465</xm:sqref>
        </x14:dataValidation>
        <x14:dataValidation type="list" allowBlank="1" showInputMessage="1" showErrorMessage="1" xr:uid="{42F6811A-5F09-4B90-98C0-CB5305D802CC}">
          <x14:formula1>
            <xm:f>Lists!$B$3:B302</xm:f>
          </x14:formula1>
          <xm:sqref>E463:E465</xm:sqref>
        </x14:dataValidation>
        <x14:dataValidation type="list" allowBlank="1" showInputMessage="1" showErrorMessage="1" xr:uid="{B575D63B-F30F-47F0-9E8D-C18545D48934}">
          <x14:formula1>
            <xm:f>Lists!$B$3:B367</xm:f>
          </x14:formula1>
          <xm:sqref>E462</xm:sqref>
        </x14:dataValidation>
        <x14:dataValidation type="list" allowBlank="1" showInputMessage="1" showErrorMessage="1" xr:uid="{E4166A63-B362-4E7B-ABE2-6538F06EE756}">
          <x14:formula1>
            <xm:f>Lists!$B$3:B367</xm:f>
          </x14:formula1>
          <xm:sqref>E461</xm:sqref>
        </x14:dataValidation>
        <x14:dataValidation type="list" allowBlank="1" showInputMessage="1" showErrorMessage="1" xr:uid="{0728D417-FD7A-45CE-8A94-BBE0CCD9AE18}">
          <x14:formula1>
            <xm:f>Lists!$B$3:B369</xm:f>
          </x14:formula1>
          <xm:sqref>E459</xm:sqref>
        </x14:dataValidation>
        <x14:dataValidation type="list" allowBlank="1" showInputMessage="1" showErrorMessage="1" xr:uid="{57A25F7E-BDA4-4A24-B819-227A1FC14611}">
          <x14:formula1>
            <xm:f>Lists!$B$3:B369</xm:f>
          </x14:formula1>
          <xm:sqref>E460</xm:sqref>
        </x14:dataValidation>
        <x14:dataValidation type="list" allowBlank="1" showInputMessage="1" showErrorMessage="1" xr:uid="{110075D7-4E47-4991-B081-E1CF149F7FA4}">
          <x14:formula1>
            <xm:f>Lists!$B$3:B369</xm:f>
          </x14:formula1>
          <xm:sqref>E458</xm:sqref>
        </x14:dataValidation>
        <x14:dataValidation type="list" allowBlank="1" showInputMessage="1" showErrorMessage="1" xr:uid="{3077C4A0-B9DB-443E-A816-B66A6DD928A1}">
          <x14:formula1>
            <xm:f>Lists!$B$3:B369</xm:f>
          </x14:formula1>
          <xm:sqref>E457</xm:sqref>
        </x14:dataValidation>
        <x14:dataValidation type="list" allowBlank="1" showInputMessage="1" showErrorMessage="1" xr:uid="{50BCEF0F-4C5A-480D-8671-7713A177453A}">
          <x14:formula1>
            <xm:f>Lists!$B$3:B369</xm:f>
          </x14:formula1>
          <xm:sqref>E456</xm:sqref>
        </x14:dataValidation>
        <x14:dataValidation type="list" allowBlank="1" showInputMessage="1" showErrorMessage="1" xr:uid="{C6432B85-EB31-44E4-AE49-191D1A476AF3}">
          <x14:formula1>
            <xm:f>Lists!$B$3:B369</xm:f>
          </x14:formula1>
          <xm:sqref>E455</xm:sqref>
        </x14:dataValidation>
        <x14:dataValidation type="list" allowBlank="1" showInputMessage="1" showErrorMessage="1" xr:uid="{E957BAE6-825B-4BFA-81DC-1EACB90CD3BB}">
          <x14:formula1>
            <xm:f>Lists!$B$3:B369</xm:f>
          </x14:formula1>
          <xm:sqref>E454</xm:sqref>
        </x14:dataValidation>
        <x14:dataValidation type="list" allowBlank="1" showInputMessage="1" showErrorMessage="1" xr:uid="{BF6CBB27-28D6-4A7B-BAD8-BD0269FD4549}">
          <x14:formula1>
            <xm:f>Lists!$B$3:B369</xm:f>
          </x14:formula1>
          <xm:sqref>E453</xm:sqref>
        </x14:dataValidation>
        <x14:dataValidation type="list" allowBlank="1" showInputMessage="1" showErrorMessage="1" xr:uid="{1FDDA793-DF45-4228-8F6B-716D9BD6D0B9}">
          <x14:formula1>
            <xm:f>Lists!$B$3:B369</xm:f>
          </x14:formula1>
          <xm:sqref>E452</xm:sqref>
        </x14:dataValidation>
        <x14:dataValidation type="list" allowBlank="1" showInputMessage="1" showErrorMessage="1" xr:uid="{5722520D-CEDC-4DC3-9675-AC256240A8B7}">
          <x14:formula1>
            <xm:f>Lists!$B$3:B369</xm:f>
          </x14:formula1>
          <xm:sqref>E451</xm:sqref>
        </x14:dataValidation>
        <x14:dataValidation type="list" allowBlank="1" showInputMessage="1" showErrorMessage="1" xr:uid="{469F4A80-12E8-490A-84B0-9978D77EDC5A}">
          <x14:formula1>
            <xm:f>Lists!$B$3:B369</xm:f>
          </x14:formula1>
          <xm:sqref>E450</xm:sqref>
        </x14:dataValidation>
        <x14:dataValidation type="list" allowBlank="1" showInputMessage="1" showErrorMessage="1" xr:uid="{7454965D-421B-4CC6-BEA1-4605BADD869C}">
          <x14:formula1>
            <xm:f>Lists!$B$3:B369</xm:f>
          </x14:formula1>
          <xm:sqref>E449</xm:sqref>
        </x14:dataValidation>
        <x14:dataValidation type="list" allowBlank="1" showInputMessage="1" showErrorMessage="1" xr:uid="{4B45BF6D-8D7E-430B-9D62-E80D741C1827}">
          <x14:formula1>
            <xm:f>Lists!$B$3:B369</xm:f>
          </x14:formula1>
          <xm:sqref>E448</xm:sqref>
        </x14:dataValidation>
        <x14:dataValidation type="list" allowBlank="1" showInputMessage="1" showErrorMessage="1" xr:uid="{B607B5D1-3E64-43AE-9281-9C209AACA2B2}">
          <x14:formula1>
            <xm:f>Lists!$B$3:B369</xm:f>
          </x14:formula1>
          <xm:sqref>E447</xm:sqref>
        </x14:dataValidation>
        <x14:dataValidation type="list" allowBlank="1" showInputMessage="1" showErrorMessage="1" xr:uid="{AE798A8A-EE97-4A89-B482-CC5DCEA4ACAA}">
          <x14:formula1>
            <xm:f>Lists!$B$3:B369</xm:f>
          </x14:formula1>
          <xm:sqref>E446</xm:sqref>
        </x14:dataValidation>
        <x14:dataValidation type="list" allowBlank="1" showInputMessage="1" showErrorMessage="1" xr:uid="{41C9D573-C301-4C7D-8CC5-3BCFF24B6F69}">
          <x14:formula1>
            <xm:f>Lists!$B$3:B369</xm:f>
          </x14:formula1>
          <xm:sqref>E445</xm:sqref>
        </x14:dataValidation>
        <x14:dataValidation type="list" allowBlank="1" showInputMessage="1" showErrorMessage="1" xr:uid="{6BE3854A-7DFB-44C7-AAFA-656B6D50EC2D}">
          <x14:formula1>
            <xm:f>Lists!$B$3:B369</xm:f>
          </x14:formula1>
          <xm:sqref>E444</xm:sqref>
        </x14:dataValidation>
        <x14:dataValidation type="list" allowBlank="1" showInputMessage="1" showErrorMessage="1" xr:uid="{E1854876-3C0C-42C8-A2C9-9ADAB80B1A75}">
          <x14:formula1>
            <xm:f>Lists!$B$3:B369</xm:f>
          </x14:formula1>
          <xm:sqref>E443</xm:sqref>
        </x14:dataValidation>
        <x14:dataValidation type="list" allowBlank="1" showInputMessage="1" showErrorMessage="1" xr:uid="{A31192C6-95D5-4A04-B957-62AC89B21398}">
          <x14:formula1>
            <xm:f>Lists!$B$3:B369</xm:f>
          </x14:formula1>
          <xm:sqref>E442</xm:sqref>
        </x14:dataValidation>
        <x14:dataValidation type="list" allowBlank="1" showInputMessage="1" showErrorMessage="1" xr:uid="{79DE961D-D62C-4291-8D41-057D63703FD0}">
          <x14:formula1>
            <xm:f>Lists!$B$3:B369</xm:f>
          </x14:formula1>
          <xm:sqref>E441</xm:sqref>
        </x14:dataValidation>
        <x14:dataValidation type="list" allowBlank="1" showInputMessage="1" showErrorMessage="1" xr:uid="{62E87344-C994-4477-AB88-EBF1379B6390}">
          <x14:formula1>
            <xm:f>Lists!$B$3:B369</xm:f>
          </x14:formula1>
          <xm:sqref>E440</xm:sqref>
        </x14:dataValidation>
        <x14:dataValidation type="list" allowBlank="1" showInputMessage="1" showErrorMessage="1" xr:uid="{273CEB22-0ACF-4A57-AD43-C3672A359136}">
          <x14:formula1>
            <xm:f>Lists!$B$3:B369</xm:f>
          </x14:formula1>
          <xm:sqref>E439</xm:sqref>
        </x14:dataValidation>
        <x14:dataValidation type="list" allowBlank="1" showInputMessage="1" showErrorMessage="1" xr:uid="{6DE6841C-2D19-41B1-AB89-B04B2A6F5F88}">
          <x14:formula1>
            <xm:f>Lists!$B$3:B369</xm:f>
          </x14:formula1>
          <xm:sqref>E438</xm:sqref>
        </x14:dataValidation>
        <x14:dataValidation type="list" allowBlank="1" showInputMessage="1" showErrorMessage="1" xr:uid="{1C15B8B2-C576-4976-B817-F12C21D515C0}">
          <x14:formula1>
            <xm:f>Lists!$B$3:B369</xm:f>
          </x14:formula1>
          <xm:sqref>E437</xm:sqref>
        </x14:dataValidation>
        <x14:dataValidation type="list" allowBlank="1" showInputMessage="1" showErrorMessage="1" xr:uid="{2AFDC7DF-46CE-48F9-8E6B-E1B039D91093}">
          <x14:formula1>
            <xm:f>Lists!$B$3:B369</xm:f>
          </x14:formula1>
          <xm:sqref>E436</xm:sqref>
        </x14:dataValidation>
        <x14:dataValidation type="list" allowBlank="1" showInputMessage="1" showErrorMessage="1" xr:uid="{7B3A6093-9340-4E4D-8D09-A2907572FDB5}">
          <x14:formula1>
            <xm:f>Lists!$B$3:B369</xm:f>
          </x14:formula1>
          <xm:sqref>E435</xm:sqref>
        </x14:dataValidation>
        <x14:dataValidation type="list" allowBlank="1" showInputMessage="1" showErrorMessage="1" xr:uid="{DBFA95AC-B2F1-4A25-9529-74CCECC1B3F4}">
          <x14:formula1>
            <xm:f>Lists!$B$3:B369</xm:f>
          </x14:formula1>
          <xm:sqref>E434</xm:sqref>
        </x14:dataValidation>
        <x14:dataValidation type="list" allowBlank="1" showInputMessage="1" showErrorMessage="1" xr:uid="{583F426A-90F6-4F62-80B6-DDBDCD7F36DD}">
          <x14:formula1>
            <xm:f>Lists!$B$3:B369</xm:f>
          </x14:formula1>
          <xm:sqref>E433</xm:sqref>
        </x14:dataValidation>
        <x14:dataValidation type="list" allowBlank="1" showInputMessage="1" showErrorMessage="1" xr:uid="{6D05B372-32CE-4A61-A5E6-A585E3D1926A}">
          <x14:formula1>
            <xm:f>Lists!$B$3:B305</xm:f>
          </x14:formula1>
          <xm:sqref>E367:E386</xm:sqref>
        </x14:dataValidation>
        <x14:dataValidation type="list" allowBlank="1" showInputMessage="1" showErrorMessage="1" xr:uid="{FDD1F8B9-96F8-4BF4-9BC0-6E7EBC809BC0}">
          <x14:formula1>
            <xm:f>Lists!$B$3:B324</xm:f>
          </x14:formula1>
          <xm:sqref>E387:E432</xm:sqref>
        </x14:dataValidation>
        <x14:dataValidation type="list" allowBlank="1" showInputMessage="1" showErrorMessage="1" xr:uid="{4E07AFC2-27B4-40ED-9389-A2986430ABB6}">
          <x14:formula1>
            <xm:f>Lists!$B$3:B234</xm:f>
          </x14:formula1>
          <xm:sqref>E241:E366</xm:sqref>
        </x14:dataValidation>
        <x14:dataValidation type="list" allowBlank="1" showInputMessage="1" showErrorMessage="1" xr:uid="{694C4F3F-58F1-4F85-B95B-1201DEE7176E}">
          <x14:formula1>
            <xm:f>Lists!$B$3:B140</xm:f>
          </x14:formula1>
          <xm:sqref>E144:E207</xm:sqref>
        </x14:dataValidation>
        <x14:dataValidation type="list" allowBlank="1" showInputMessage="1" showErrorMessage="1" xr:uid="{A2FAE791-4B0C-46B5-B8B3-B2B6E404C246}">
          <x14:formula1>
            <xm:f>Lists!$B$3:B203</xm:f>
          </x14:formula1>
          <xm:sqref>E208:E240</xm:sqref>
        </x14:dataValidation>
        <x14:dataValidation type="list" allowBlank="1" showInputMessage="1" showErrorMessage="1" xr:uid="{8C4B0B16-03F9-40B9-BE4A-77935487EA92}">
          <x14:formula1>
            <xm:f>Lists!$B$3:B140</xm:f>
          </x14:formula1>
          <xm:sqref>E142:E143</xm:sqref>
        </x14:dataValidation>
        <x14:dataValidation type="list" allowBlank="1" showInputMessage="1" showErrorMessage="1" xr:uid="{0CC31267-C3D0-48A6-85D3-AEF246466789}">
          <x14:formula1>
            <xm:f>Lists!$B$3:B18</xm:f>
          </x14:formula1>
          <xm:sqref>E29:E42</xm:sqref>
        </x14:dataValidation>
        <x14:dataValidation type="list" allowBlank="1" showInputMessage="1" showErrorMessage="1" xr:uid="{6B388E0E-3CE3-4AE0-B684-5A35AA56E092}">
          <x14:formula1>
            <xm:f>Lists!$B$3:B13</xm:f>
          </x14:formula1>
          <xm:sqref>E9:E13 E28 E43:E139</xm:sqref>
        </x14:dataValidation>
        <x14:dataValidation type="list" allowBlank="1" showInputMessage="1" showErrorMessage="1" xr:uid="{9C17372E-1449-4724-8125-20910AE949F3}">
          <x14:formula1>
            <xm:f>Lists!$B$3:B140</xm:f>
          </x14:formula1>
          <xm:sqref>E140:E141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0C7C-5775-4C71-8C7E-D68E93DEB57D}">
  <dimension ref="B1:KO91"/>
  <sheetViews>
    <sheetView workbookViewId="0">
      <selection activeCell="Q26" sqref="Q26"/>
    </sheetView>
  </sheetViews>
  <sheetFormatPr defaultColWidth="8.81640625" defaultRowHeight="14.5" x14ac:dyDescent="0.35"/>
  <sheetData>
    <row r="1" spans="2:301" x14ac:dyDescent="0.35">
      <c r="B1" t="s">
        <v>111</v>
      </c>
      <c r="C1" t="s">
        <v>112</v>
      </c>
      <c r="I1" t="s">
        <v>112</v>
      </c>
      <c r="O1" t="s">
        <v>112</v>
      </c>
      <c r="U1" t="s">
        <v>112</v>
      </c>
      <c r="AA1" t="s">
        <v>112</v>
      </c>
      <c r="AG1" t="s">
        <v>112</v>
      </c>
      <c r="AM1" t="s">
        <v>112</v>
      </c>
      <c r="AS1" t="s">
        <v>112</v>
      </c>
      <c r="AY1" t="s">
        <v>112</v>
      </c>
      <c r="BE1" t="s">
        <v>112</v>
      </c>
      <c r="BJ1" t="s">
        <v>111</v>
      </c>
      <c r="BK1" t="s">
        <v>113</v>
      </c>
      <c r="BL1" t="s">
        <v>113</v>
      </c>
      <c r="BM1" t="s">
        <v>113</v>
      </c>
      <c r="BN1" t="s">
        <v>113</v>
      </c>
      <c r="BO1" t="s">
        <v>113</v>
      </c>
      <c r="BP1" t="s">
        <v>113</v>
      </c>
      <c r="BQ1" t="s">
        <v>113</v>
      </c>
      <c r="BR1" t="s">
        <v>113</v>
      </c>
      <c r="BS1" t="s">
        <v>113</v>
      </c>
      <c r="BT1" t="s">
        <v>113</v>
      </c>
      <c r="BU1" t="s">
        <v>113</v>
      </c>
      <c r="BV1" t="s">
        <v>113</v>
      </c>
      <c r="BW1" t="s">
        <v>113</v>
      </c>
      <c r="BX1" t="s">
        <v>113</v>
      </c>
      <c r="BY1" t="s">
        <v>113</v>
      </c>
      <c r="BZ1" t="s">
        <v>113</v>
      </c>
      <c r="CA1" t="s">
        <v>113</v>
      </c>
      <c r="CB1" t="s">
        <v>113</v>
      </c>
      <c r="CC1" t="s">
        <v>113</v>
      </c>
      <c r="CD1" t="s">
        <v>113</v>
      </c>
      <c r="CE1" t="s">
        <v>113</v>
      </c>
      <c r="CF1" t="s">
        <v>113</v>
      </c>
      <c r="CG1" t="s">
        <v>113</v>
      </c>
      <c r="CH1" t="s">
        <v>113</v>
      </c>
      <c r="CI1" t="s">
        <v>113</v>
      </c>
      <c r="CJ1" t="s">
        <v>113</v>
      </c>
      <c r="CK1" t="s">
        <v>113</v>
      </c>
      <c r="CL1" t="s">
        <v>113</v>
      </c>
      <c r="CM1" t="s">
        <v>113</v>
      </c>
      <c r="CN1" t="s">
        <v>113</v>
      </c>
      <c r="CO1" t="s">
        <v>113</v>
      </c>
      <c r="CP1" t="s">
        <v>113</v>
      </c>
      <c r="CQ1" t="s">
        <v>113</v>
      </c>
      <c r="CR1" t="s">
        <v>113</v>
      </c>
      <c r="CS1" t="s">
        <v>113</v>
      </c>
      <c r="CT1" t="s">
        <v>113</v>
      </c>
      <c r="CU1" t="s">
        <v>113</v>
      </c>
      <c r="CV1" t="s">
        <v>113</v>
      </c>
      <c r="CW1" t="s">
        <v>113</v>
      </c>
      <c r="CX1" t="s">
        <v>113</v>
      </c>
      <c r="CY1" t="s">
        <v>113</v>
      </c>
      <c r="CZ1" t="s">
        <v>113</v>
      </c>
      <c r="DA1" t="s">
        <v>113</v>
      </c>
      <c r="DB1" t="s">
        <v>113</v>
      </c>
      <c r="DC1" t="s">
        <v>113</v>
      </c>
      <c r="DD1" t="s">
        <v>113</v>
      </c>
      <c r="DE1" t="s">
        <v>113</v>
      </c>
      <c r="DF1" t="s">
        <v>113</v>
      </c>
      <c r="DG1" t="s">
        <v>113</v>
      </c>
      <c r="DH1" t="s">
        <v>113</v>
      </c>
      <c r="DI1" t="s">
        <v>113</v>
      </c>
      <c r="DJ1" t="s">
        <v>113</v>
      </c>
      <c r="DK1" t="s">
        <v>113</v>
      </c>
      <c r="DL1" t="s">
        <v>113</v>
      </c>
      <c r="DM1" t="s">
        <v>113</v>
      </c>
      <c r="DN1" t="s">
        <v>113</v>
      </c>
      <c r="DO1" t="s">
        <v>113</v>
      </c>
      <c r="DP1" t="s">
        <v>113</v>
      </c>
      <c r="DQ1" t="s">
        <v>113</v>
      </c>
      <c r="DR1" t="s">
        <v>111</v>
      </c>
      <c r="DS1" t="s">
        <v>120</v>
      </c>
      <c r="DT1" t="s">
        <v>120</v>
      </c>
      <c r="DU1" t="s">
        <v>120</v>
      </c>
      <c r="DV1" t="s">
        <v>120</v>
      </c>
      <c r="DW1" t="s">
        <v>120</v>
      </c>
      <c r="DX1" t="s">
        <v>120</v>
      </c>
      <c r="DY1" t="s">
        <v>120</v>
      </c>
      <c r="DZ1" t="s">
        <v>120</v>
      </c>
      <c r="EA1" t="s">
        <v>120</v>
      </c>
      <c r="EB1" t="s">
        <v>120</v>
      </c>
      <c r="EC1" t="s">
        <v>120</v>
      </c>
      <c r="ED1" t="s">
        <v>120</v>
      </c>
      <c r="EE1" t="s">
        <v>120</v>
      </c>
      <c r="EF1" t="s">
        <v>120</v>
      </c>
      <c r="EG1" t="s">
        <v>120</v>
      </c>
      <c r="EH1" t="s">
        <v>120</v>
      </c>
      <c r="EI1" t="s">
        <v>120</v>
      </c>
      <c r="EJ1" t="s">
        <v>120</v>
      </c>
      <c r="EK1" t="s">
        <v>120</v>
      </c>
      <c r="EL1" t="s">
        <v>120</v>
      </c>
      <c r="EM1" t="s">
        <v>120</v>
      </c>
      <c r="EN1" t="s">
        <v>120</v>
      </c>
      <c r="EO1" t="s">
        <v>120</v>
      </c>
      <c r="EP1" t="s">
        <v>120</v>
      </c>
      <c r="EQ1" t="s">
        <v>120</v>
      </c>
      <c r="ER1" t="s">
        <v>120</v>
      </c>
      <c r="ES1" t="s">
        <v>120</v>
      </c>
      <c r="ET1" t="s">
        <v>120</v>
      </c>
      <c r="EU1" t="s">
        <v>120</v>
      </c>
      <c r="EV1" t="s">
        <v>120</v>
      </c>
      <c r="EW1" t="s">
        <v>120</v>
      </c>
      <c r="EX1" t="s">
        <v>120</v>
      </c>
      <c r="EY1" t="s">
        <v>120</v>
      </c>
      <c r="EZ1" t="s">
        <v>120</v>
      </c>
      <c r="FA1" t="s">
        <v>120</v>
      </c>
      <c r="FB1" t="s">
        <v>120</v>
      </c>
      <c r="FC1" t="s">
        <v>120</v>
      </c>
      <c r="FD1" t="s">
        <v>120</v>
      </c>
      <c r="FE1" t="s">
        <v>120</v>
      </c>
      <c r="FF1" t="s">
        <v>120</v>
      </c>
      <c r="FG1" t="s">
        <v>120</v>
      </c>
      <c r="FH1" t="s">
        <v>120</v>
      </c>
      <c r="FI1" t="s">
        <v>120</v>
      </c>
      <c r="FJ1" t="s">
        <v>120</v>
      </c>
      <c r="FK1" t="s">
        <v>120</v>
      </c>
      <c r="FL1" t="s">
        <v>120</v>
      </c>
      <c r="FM1" t="s">
        <v>120</v>
      </c>
      <c r="FN1" t="s">
        <v>120</v>
      </c>
      <c r="FO1" t="s">
        <v>120</v>
      </c>
      <c r="FP1" t="s">
        <v>120</v>
      </c>
      <c r="FQ1" t="s">
        <v>120</v>
      </c>
      <c r="FR1" t="s">
        <v>120</v>
      </c>
      <c r="FS1" t="s">
        <v>120</v>
      </c>
      <c r="FT1" t="s">
        <v>120</v>
      </c>
      <c r="FU1" t="s">
        <v>120</v>
      </c>
      <c r="FV1" t="s">
        <v>120</v>
      </c>
      <c r="FW1" t="s">
        <v>120</v>
      </c>
      <c r="FX1" t="s">
        <v>120</v>
      </c>
      <c r="FY1" t="s">
        <v>120</v>
      </c>
      <c r="FZ1" t="s">
        <v>111</v>
      </c>
      <c r="GA1" t="s">
        <v>121</v>
      </c>
      <c r="GB1" t="s">
        <v>121</v>
      </c>
      <c r="GC1" t="s">
        <v>121</v>
      </c>
      <c r="GD1" t="s">
        <v>121</v>
      </c>
      <c r="GE1" t="s">
        <v>121</v>
      </c>
      <c r="GF1" t="s">
        <v>121</v>
      </c>
      <c r="GG1" t="s">
        <v>121</v>
      </c>
      <c r="GH1" t="s">
        <v>121</v>
      </c>
      <c r="GI1" t="s">
        <v>121</v>
      </c>
      <c r="GJ1" t="s">
        <v>121</v>
      </c>
      <c r="GK1" t="s">
        <v>121</v>
      </c>
      <c r="GL1" t="s">
        <v>121</v>
      </c>
      <c r="GM1" t="s">
        <v>121</v>
      </c>
      <c r="GN1" t="s">
        <v>121</v>
      </c>
      <c r="GO1" t="s">
        <v>121</v>
      </c>
      <c r="GP1" t="s">
        <v>121</v>
      </c>
      <c r="GQ1" t="s">
        <v>121</v>
      </c>
      <c r="GR1" t="s">
        <v>121</v>
      </c>
      <c r="GS1" t="s">
        <v>121</v>
      </c>
      <c r="GT1" t="s">
        <v>121</v>
      </c>
      <c r="GU1" t="s">
        <v>121</v>
      </c>
      <c r="GV1" t="s">
        <v>121</v>
      </c>
      <c r="GW1" t="s">
        <v>121</v>
      </c>
      <c r="GX1" t="s">
        <v>121</v>
      </c>
      <c r="GY1" t="s">
        <v>121</v>
      </c>
      <c r="GZ1" t="s">
        <v>121</v>
      </c>
      <c r="HA1" t="s">
        <v>121</v>
      </c>
      <c r="HB1" t="s">
        <v>121</v>
      </c>
      <c r="HC1" t="s">
        <v>121</v>
      </c>
      <c r="HD1" t="s">
        <v>121</v>
      </c>
      <c r="HE1" t="s">
        <v>121</v>
      </c>
      <c r="HF1" t="s">
        <v>121</v>
      </c>
      <c r="HG1" t="s">
        <v>121</v>
      </c>
      <c r="HH1" t="s">
        <v>121</v>
      </c>
      <c r="HI1" t="s">
        <v>121</v>
      </c>
      <c r="HJ1" t="s">
        <v>121</v>
      </c>
      <c r="HK1" t="s">
        <v>121</v>
      </c>
      <c r="HL1" t="s">
        <v>121</v>
      </c>
      <c r="HM1" t="s">
        <v>121</v>
      </c>
      <c r="HN1" t="s">
        <v>121</v>
      </c>
      <c r="HO1" t="s">
        <v>121</v>
      </c>
      <c r="HP1" t="s">
        <v>121</v>
      </c>
      <c r="HQ1" t="s">
        <v>121</v>
      </c>
      <c r="HR1" t="s">
        <v>121</v>
      </c>
      <c r="HS1" t="s">
        <v>121</v>
      </c>
      <c r="HT1" t="s">
        <v>121</v>
      </c>
      <c r="HU1" t="s">
        <v>121</v>
      </c>
      <c r="HV1" t="s">
        <v>121</v>
      </c>
      <c r="HW1" t="s">
        <v>121</v>
      </c>
      <c r="HX1" t="s">
        <v>121</v>
      </c>
      <c r="HY1" t="s">
        <v>121</v>
      </c>
      <c r="HZ1" t="s">
        <v>121</v>
      </c>
      <c r="IA1" t="s">
        <v>121</v>
      </c>
      <c r="IB1" t="s">
        <v>121</v>
      </c>
      <c r="IC1" t="s">
        <v>121</v>
      </c>
      <c r="ID1" t="s">
        <v>121</v>
      </c>
      <c r="IE1" t="s">
        <v>121</v>
      </c>
      <c r="IF1" t="s">
        <v>121</v>
      </c>
      <c r="IG1" t="s">
        <v>121</v>
      </c>
      <c r="IH1" t="s">
        <v>111</v>
      </c>
      <c r="II1" t="s">
        <v>122</v>
      </c>
      <c r="IJ1" t="s">
        <v>122</v>
      </c>
      <c r="IK1" t="s">
        <v>122</v>
      </c>
      <c r="IL1" t="s">
        <v>122</v>
      </c>
      <c r="IM1" t="s">
        <v>122</v>
      </c>
      <c r="IN1" t="s">
        <v>122</v>
      </c>
      <c r="IO1" t="s">
        <v>122</v>
      </c>
      <c r="IP1" t="s">
        <v>122</v>
      </c>
      <c r="IQ1" t="s">
        <v>122</v>
      </c>
      <c r="IR1" t="s">
        <v>122</v>
      </c>
      <c r="IS1" t="s">
        <v>122</v>
      </c>
      <c r="IT1" t="s">
        <v>122</v>
      </c>
      <c r="IU1" t="s">
        <v>122</v>
      </c>
      <c r="IV1" t="s">
        <v>122</v>
      </c>
      <c r="IW1" t="s">
        <v>122</v>
      </c>
      <c r="IX1" t="s">
        <v>122</v>
      </c>
      <c r="IY1" t="s">
        <v>122</v>
      </c>
      <c r="IZ1" t="s">
        <v>122</v>
      </c>
      <c r="JA1" t="s">
        <v>122</v>
      </c>
      <c r="JB1" t="s">
        <v>122</v>
      </c>
      <c r="JC1" t="s">
        <v>122</v>
      </c>
      <c r="JD1" t="s">
        <v>122</v>
      </c>
      <c r="JE1" t="s">
        <v>122</v>
      </c>
      <c r="JF1" t="s">
        <v>122</v>
      </c>
      <c r="JG1" t="s">
        <v>122</v>
      </c>
      <c r="JH1" t="s">
        <v>122</v>
      </c>
      <c r="JI1" t="s">
        <v>122</v>
      </c>
      <c r="JJ1" t="s">
        <v>122</v>
      </c>
      <c r="JK1" t="s">
        <v>122</v>
      </c>
      <c r="JL1" t="s">
        <v>122</v>
      </c>
      <c r="JM1" t="s">
        <v>122</v>
      </c>
      <c r="JN1" t="s">
        <v>122</v>
      </c>
      <c r="JO1" t="s">
        <v>122</v>
      </c>
      <c r="JP1" t="s">
        <v>122</v>
      </c>
      <c r="JQ1" t="s">
        <v>122</v>
      </c>
      <c r="JR1" t="s">
        <v>122</v>
      </c>
      <c r="JS1" t="s">
        <v>122</v>
      </c>
      <c r="JT1" t="s">
        <v>122</v>
      </c>
      <c r="JU1" t="s">
        <v>122</v>
      </c>
      <c r="JV1" t="s">
        <v>122</v>
      </c>
      <c r="JW1" t="s">
        <v>122</v>
      </c>
      <c r="JX1" t="s">
        <v>122</v>
      </c>
      <c r="JY1" t="s">
        <v>122</v>
      </c>
      <c r="JZ1" t="s">
        <v>122</v>
      </c>
      <c r="KA1" t="s">
        <v>122</v>
      </c>
      <c r="KB1" t="s">
        <v>122</v>
      </c>
      <c r="KC1" t="s">
        <v>122</v>
      </c>
      <c r="KD1" t="s">
        <v>122</v>
      </c>
      <c r="KE1" t="s">
        <v>122</v>
      </c>
      <c r="KF1" t="s">
        <v>122</v>
      </c>
      <c r="KG1" t="s">
        <v>122</v>
      </c>
      <c r="KH1" t="s">
        <v>122</v>
      </c>
      <c r="KI1" t="s">
        <v>122</v>
      </c>
      <c r="KJ1" t="s">
        <v>122</v>
      </c>
      <c r="KK1" t="s">
        <v>122</v>
      </c>
      <c r="KL1" t="s">
        <v>122</v>
      </c>
      <c r="KM1" t="s">
        <v>122</v>
      </c>
      <c r="KN1" t="s">
        <v>122</v>
      </c>
      <c r="KO1" t="s">
        <v>122</v>
      </c>
    </row>
    <row r="2" spans="2:301" s="66" customFormat="1" ht="36.75" customHeight="1" x14ac:dyDescent="0.35">
      <c r="B2" s="161" t="s">
        <v>1</v>
      </c>
      <c r="C2" s="161"/>
      <c r="H2" s="161" t="s">
        <v>2</v>
      </c>
      <c r="I2" s="161"/>
      <c r="N2" s="162" t="s">
        <v>3</v>
      </c>
      <c r="O2" s="163"/>
      <c r="T2" s="161" t="s">
        <v>4</v>
      </c>
      <c r="U2" s="161"/>
      <c r="Z2" s="161" t="s">
        <v>5</v>
      </c>
      <c r="AA2" s="161"/>
      <c r="AF2" s="161" t="s">
        <v>6</v>
      </c>
      <c r="AG2" s="161"/>
      <c r="AL2" s="161" t="s">
        <v>142</v>
      </c>
      <c r="AM2" s="161"/>
      <c r="AR2" s="161" t="s">
        <v>8</v>
      </c>
      <c r="AS2" s="161"/>
      <c r="AX2" s="161" t="s">
        <v>9</v>
      </c>
      <c r="AY2" s="161"/>
      <c r="BD2" s="161" t="s">
        <v>10</v>
      </c>
      <c r="BE2" s="161"/>
      <c r="BJ2" s="161" t="s">
        <v>1</v>
      </c>
      <c r="BK2" s="161"/>
      <c r="BP2" s="161" t="s">
        <v>2</v>
      </c>
      <c r="BQ2" s="161"/>
      <c r="BV2" s="162" t="s">
        <v>3</v>
      </c>
      <c r="BW2" s="163"/>
      <c r="CB2" s="161" t="s">
        <v>4</v>
      </c>
      <c r="CC2" s="161"/>
      <c r="CH2" s="161" t="s">
        <v>5</v>
      </c>
      <c r="CI2" s="161"/>
      <c r="CN2" s="161" t="s">
        <v>6</v>
      </c>
      <c r="CO2" s="161"/>
      <c r="CT2" s="161" t="s">
        <v>142</v>
      </c>
      <c r="CU2" s="161"/>
      <c r="CZ2" s="161" t="s">
        <v>8</v>
      </c>
      <c r="DA2" s="161"/>
      <c r="DF2" s="161" t="s">
        <v>9</v>
      </c>
      <c r="DG2" s="161"/>
      <c r="DL2" s="161" t="s">
        <v>10</v>
      </c>
      <c r="DM2" s="161"/>
      <c r="DR2" s="161" t="s">
        <v>1</v>
      </c>
      <c r="DS2" s="161"/>
      <c r="DX2" s="161" t="s">
        <v>2</v>
      </c>
      <c r="DY2" s="161"/>
      <c r="ED2" s="162" t="s">
        <v>3</v>
      </c>
      <c r="EE2" s="163"/>
      <c r="EJ2" s="161" t="s">
        <v>4</v>
      </c>
      <c r="EK2" s="161"/>
      <c r="EP2" s="161" t="s">
        <v>5</v>
      </c>
      <c r="EQ2" s="161"/>
      <c r="EV2" s="161" t="s">
        <v>6</v>
      </c>
      <c r="EW2" s="161"/>
      <c r="FB2" s="161" t="s">
        <v>142</v>
      </c>
      <c r="FC2" s="161"/>
      <c r="FH2" s="161" t="s">
        <v>8</v>
      </c>
      <c r="FI2" s="161"/>
      <c r="FN2" s="161" t="s">
        <v>9</v>
      </c>
      <c r="FO2" s="161"/>
      <c r="FT2" s="161" t="s">
        <v>10</v>
      </c>
      <c r="FU2" s="161"/>
      <c r="FZ2" s="161" t="s">
        <v>1</v>
      </c>
      <c r="GA2" s="161"/>
      <c r="GF2" s="161" t="s">
        <v>2</v>
      </c>
      <c r="GG2" s="161"/>
      <c r="GL2" s="162" t="s">
        <v>3</v>
      </c>
      <c r="GM2" s="163"/>
      <c r="GR2" s="161" t="s">
        <v>4</v>
      </c>
      <c r="GS2" s="161"/>
      <c r="GX2" s="161" t="s">
        <v>5</v>
      </c>
      <c r="GY2" s="161"/>
      <c r="HD2" s="161" t="s">
        <v>6</v>
      </c>
      <c r="HE2" s="161"/>
      <c r="HJ2" s="161" t="s">
        <v>142</v>
      </c>
      <c r="HK2" s="161"/>
      <c r="HP2" s="161" t="s">
        <v>8</v>
      </c>
      <c r="HQ2" s="161"/>
      <c r="HV2" s="161" t="s">
        <v>9</v>
      </c>
      <c r="HW2" s="161"/>
      <c r="IB2" s="161" t="s">
        <v>10</v>
      </c>
      <c r="IC2" s="161"/>
      <c r="IH2" s="161" t="s">
        <v>1</v>
      </c>
      <c r="II2" s="161"/>
      <c r="IN2" s="161" t="s">
        <v>2</v>
      </c>
      <c r="IO2" s="161"/>
      <c r="IT2" s="162" t="s">
        <v>3</v>
      </c>
      <c r="IU2" s="163"/>
      <c r="IZ2" s="161" t="s">
        <v>4</v>
      </c>
      <c r="JA2" s="161"/>
      <c r="JF2" s="161" t="s">
        <v>5</v>
      </c>
      <c r="JG2" s="161"/>
      <c r="JL2" s="161" t="s">
        <v>6</v>
      </c>
      <c r="JM2" s="161"/>
      <c r="JR2" s="161" t="s">
        <v>142</v>
      </c>
      <c r="JS2" s="161"/>
      <c r="JX2" s="161" t="s">
        <v>8</v>
      </c>
      <c r="JY2" s="161"/>
      <c r="KD2" s="161" t="s">
        <v>9</v>
      </c>
      <c r="KE2" s="161"/>
      <c r="KJ2" s="161" t="s">
        <v>10</v>
      </c>
      <c r="KK2" s="161"/>
    </row>
    <row r="3" spans="2:301" x14ac:dyDescent="0.35">
      <c r="B3" t="str" cm="1">
        <f t="array" ref="B3:E58">_xlfn._xlws.FILTER(tblR1Score[[Name]:[Position:]],(tblR1Score[Club]=B$2)*(tblR1Score[Gender]="F"),"NA")</f>
        <v>Meghan Knight</v>
      </c>
      <c r="C3" t="str">
        <v>Colchester &amp; Tendring AC</v>
      </c>
      <c r="D3" t="str">
        <v>F</v>
      </c>
      <c r="E3">
        <v>41</v>
      </c>
      <c r="H3" t="str" cm="1">
        <f t="array" ref="H3:K91">_xlfn._xlws.FILTER(tblR1Score[[Name]:[Position:]],(tblR1Score[Club]=H$2)*(tblR1Score[Gender]="F"),"NA")</f>
        <v>Abigail Eneh</v>
      </c>
      <c r="I3" t="str">
        <v>Colchester Harriers</v>
      </c>
      <c r="J3" t="str">
        <v>F</v>
      </c>
      <c r="K3" t="str">
        <v/>
      </c>
      <c r="N3" t="str" cm="1">
        <f t="array" ref="N3:Q3">_xlfn._xlws.FILTER(tblR1Score[[Name]:[Position:]],(tblR1Score[Club]=N$2)*(tblR1Score[Gender]="F"),"NA")</f>
        <v>Angel Jasper</v>
      </c>
      <c r="O3" t="str">
        <v>Great Bentley</v>
      </c>
      <c r="P3" t="str">
        <v>F</v>
      </c>
      <c r="Q3">
        <v>33</v>
      </c>
      <c r="T3" t="str" cm="1">
        <f t="array" ref="T3:W11">_xlfn._xlws.FILTER(tblR1Score[[Name]:[Position:]],(tblR1Score[Club]=T$2)*(tblR1Score[Gender]="F"),"NA")</f>
        <v>Isabelle Race</v>
      </c>
      <c r="U3" t="str">
        <v>Harwich Runners</v>
      </c>
      <c r="V3" t="str">
        <v>F</v>
      </c>
      <c r="W3">
        <v>26</v>
      </c>
      <c r="Z3" t="str" cm="1">
        <f t="array" ref="Z3:AC9">_xlfn._xlws.FILTER(tblR1Score[[Name]:[Position:]],(tblR1Score[Club]=Z$2)*(tblR1Score[Gender]="F"),"NA")</f>
        <v>Evelyn Roulson</v>
      </c>
      <c r="AA3" t="str">
        <v>Halstead R R</v>
      </c>
      <c r="AB3" t="str">
        <v>F</v>
      </c>
      <c r="AC3">
        <v>32</v>
      </c>
      <c r="AF3" t="str" cm="1">
        <f t="array" ref="AF3:AI26">_xlfn._xlws.FILTER(tblR1Score[[Name]:[Position:]],(tblR1Score[Club]=AF$2)*(tblR1Score[Gender]="F"),"NA")</f>
        <v>Grace Loomes</v>
      </c>
      <c r="AG3" t="str">
        <v>Ipswich Jaffa</v>
      </c>
      <c r="AH3" t="str">
        <v>F</v>
      </c>
      <c r="AI3">
        <v>46</v>
      </c>
      <c r="AL3" t="str" cm="1">
        <f t="array" ref="AL3:AO7">_xlfn._xlws.FILTER(tblR1Score[[Name]:[Position:]],(tblR1Score[Club]=AL$2)*(tblR1Score[Gender]="F"),"NA")</f>
        <v>Evie Gowers</v>
      </c>
      <c r="AM3" t="str">
        <v>Braintree &amp; District AC</v>
      </c>
      <c r="AN3" t="str">
        <v>F</v>
      </c>
      <c r="AO3" t="str">
        <v/>
      </c>
      <c r="AR3" t="str" cm="1">
        <f t="array" ref="AR3:AU3">_xlfn._xlws.FILTER(tblR1Score[[Name]:[Position:]],(tblR1Score[Club]=AR$2)*(tblR1Score[Gender]="F"),"NA")</f>
        <v>Amelia Goodall</v>
      </c>
      <c r="AS3" t="str">
        <v>Springfield Striders</v>
      </c>
      <c r="AT3" t="str">
        <v>F</v>
      </c>
      <c r="AU3">
        <v>7</v>
      </c>
      <c r="AX3" t="str" cm="1">
        <f t="array" ref="AX3:BA7">_xlfn._xlws.FILTER(tblR1Score[[Name]:[Position:]],(tblR1Score[Club]=AX$2)*(tblR1Score[Gender]="F"),"NA")</f>
        <v>Alexandra Hilliard</v>
      </c>
      <c r="AY3" t="str">
        <v>Tiptree</v>
      </c>
      <c r="AZ3" t="str">
        <v>F</v>
      </c>
      <c r="BA3" t="str">
        <v/>
      </c>
      <c r="BD3" t="str" cm="1">
        <f t="array" ref="BD3">_xlfn._xlws.FILTER(tblR1Score[[Name]:[Position:]],(tblR1Score[Club]=BD$2)*(tblR1Score[Gender]="F"),"NA")</f>
        <v>NA</v>
      </c>
      <c r="BJ3" t="str" cm="1">
        <f t="array" ref="BJ3:BM58">_xlfn._xlws.FILTER(tblR2Score[[Name]:[Position:]],(tblR2Score[Club]=BJ$2)*(tblR2Score[Gender]="F"),"NA")</f>
        <v>Meghan Knight</v>
      </c>
      <c r="BK3" t="str">
        <v>Colchester &amp; Tendring AC</v>
      </c>
      <c r="BL3" t="str">
        <v>F</v>
      </c>
      <c r="BM3">
        <v>24</v>
      </c>
      <c r="BP3" t="str" cm="1">
        <f t="array" ref="BP3:BS91">_xlfn._xlws.FILTER(tblR2Score[[Name]:[Position:]],(tblR2Score[Club]=BP$2)*(tblR2Score[Gender]="F"),"NA")</f>
        <v>Abigail Eneh</v>
      </c>
      <c r="BQ3" t="str">
        <v>Colchester Harriers</v>
      </c>
      <c r="BR3" t="str">
        <v>F</v>
      </c>
      <c r="BS3" t="str">
        <v/>
      </c>
      <c r="BV3" t="str" cm="1">
        <f t="array" ref="BV3:BY3">_xlfn._xlws.FILTER(tblR2Score[[Name]:[Position:]],(tblR2Score[Club]=BV$2)*(tblR2Score[Gender]="F"),"NA")</f>
        <v>Angel Jasper</v>
      </c>
      <c r="BW3" t="str">
        <v>Great Bentley</v>
      </c>
      <c r="BX3" t="str">
        <v>F</v>
      </c>
      <c r="BY3">
        <v>25</v>
      </c>
      <c r="CB3" t="str" cm="1">
        <f t="array" ref="CB3:CE11">_xlfn._xlws.FILTER(tblR2Score[[Name]:[Position:]],(tblR2Score[Club]=CB$2)*(tblR2Score[Gender]="F"),"NA")</f>
        <v>Isabelle Race</v>
      </c>
      <c r="CC3" t="str">
        <v>Harwich Runners</v>
      </c>
      <c r="CD3" t="str">
        <v>F</v>
      </c>
      <c r="CE3">
        <v>29</v>
      </c>
      <c r="CH3" t="str" cm="1">
        <f t="array" ref="CH3:CK9">_xlfn._xlws.FILTER(tblR2Score[[Name]:[Position:]],(tblR2Score[Club]=CH$2)*(tblR2Score[Gender]="F"),"NA")</f>
        <v>Evelyn Roulson</v>
      </c>
      <c r="CI3" t="str">
        <v>Halstead R R</v>
      </c>
      <c r="CJ3" t="str">
        <v>F</v>
      </c>
      <c r="CK3">
        <v>39</v>
      </c>
      <c r="CN3" t="str" cm="1">
        <f t="array" ref="CN3:CQ26">_xlfn._xlws.FILTER(tblR2Score[[Name]:[Position:]],(tblR2Score[Club]=CN$2)*(tblR2Score[Gender]="F"),"NA")</f>
        <v>Grace Loomes</v>
      </c>
      <c r="CO3" t="str">
        <v>Ipswich Jaffa</v>
      </c>
      <c r="CP3" t="str">
        <v>F</v>
      </c>
      <c r="CQ3" t="str">
        <v/>
      </c>
      <c r="CT3" t="str" cm="1">
        <f t="array" ref="CT3:CW7">_xlfn._xlws.FILTER(tblR2Score[[Name]:[Position:]],(tblR2Score[Club]=CT$2)*(tblR2Score[Gender]="F"),"NA")</f>
        <v>Evie Gowers</v>
      </c>
      <c r="CU3" t="str">
        <v>Braintree &amp; District AC</v>
      </c>
      <c r="CV3" t="str">
        <v>F</v>
      </c>
      <c r="CW3" t="str">
        <v/>
      </c>
      <c r="CZ3" t="str" cm="1">
        <f t="array" ref="CZ3:DC3">_xlfn._xlws.FILTER(tblR2Score[[Name]:[Position:]],(tblR2Score[Club]=CZ$2)*(tblR2Score[Gender]="F"),"NA")</f>
        <v>Amelia Goodall</v>
      </c>
      <c r="DA3" t="str">
        <v>Springfield Striders</v>
      </c>
      <c r="DB3" t="str">
        <v>F</v>
      </c>
      <c r="DC3">
        <v>10</v>
      </c>
      <c r="DF3" t="str" cm="1">
        <f t="array" ref="DF3:DI7">_xlfn._xlws.FILTER(tblR2Score[[Name]:[Position:]],(tblR2Score[Club]=DF$2)*(tblR2Score[Gender]="F"),"NA")</f>
        <v>Alexandra Hilliard</v>
      </c>
      <c r="DG3" t="str">
        <v>Tiptree</v>
      </c>
      <c r="DH3" t="str">
        <v>F</v>
      </c>
      <c r="DI3" t="str">
        <v/>
      </c>
      <c r="DL3" t="str" cm="1">
        <f t="array" ref="DL3">_xlfn._xlws.FILTER(tblR2Score[[Name]:[Position:]],(tblR2Score[Club]=DL$2)*(tblR2Score[Gender]="F"),"NA")</f>
        <v>NA</v>
      </c>
      <c r="DR3" t="str" cm="1">
        <f t="array" ref="DR3:DU58">_xlfn._xlws.FILTER(tblR3Score[[Name]:[Position:]],(tblR3Score[Club]=DR$2)*(tblR3Score[Gender]="F"),"NA")</f>
        <v>Meghan Knight</v>
      </c>
      <c r="DS3" t="str">
        <v>Colchester &amp; Tendring AC</v>
      </c>
      <c r="DT3" t="str">
        <v>F</v>
      </c>
      <c r="DU3">
        <v>22</v>
      </c>
      <c r="DX3" t="str" cm="1">
        <f t="array" ref="DX3:EA91">_xlfn._xlws.FILTER(tblR3Score[[Name]:[Position:]],(tblR3Score[Club]=DX$2)*(tblR3Score[Gender]="F"),"NA")</f>
        <v>Abigail Eneh</v>
      </c>
      <c r="DY3" t="str">
        <v>Colchester Harriers</v>
      </c>
      <c r="DZ3" t="str">
        <v>F</v>
      </c>
      <c r="EA3" t="str">
        <v/>
      </c>
      <c r="ED3" t="str" cm="1">
        <f t="array" ref="ED3:EG3">_xlfn._xlws.FILTER(tblR3Score[[Name]:[Position:]],(tblR3Score[Club]=ED$2)*(tblR3Score[Gender]="F"),"NA")</f>
        <v>Angel Jasper</v>
      </c>
      <c r="EE3" t="str">
        <v>Great Bentley</v>
      </c>
      <c r="EF3" t="str">
        <v>F</v>
      </c>
      <c r="EG3">
        <v>28</v>
      </c>
      <c r="EJ3" t="str" cm="1">
        <f t="array" ref="EJ3:EM11">_xlfn._xlws.FILTER(tblR3Score[[Name]:[Position:]],(tblR3Score[Club]=EJ$2)*(tblR3Score[Gender]="F"),"NA")</f>
        <v>Isabelle Race</v>
      </c>
      <c r="EK3" t="str">
        <v>Harwich Runners</v>
      </c>
      <c r="EL3" t="str">
        <v>F</v>
      </c>
      <c r="EM3">
        <v>34</v>
      </c>
      <c r="EP3" t="str" cm="1">
        <f t="array" ref="EP3:ES9">_xlfn._xlws.FILTER(tblR3Score[[Name]:[Position:]],(tblR3Score[Club]=EP$2)*(tblR3Score[Gender]="F"),"NA")</f>
        <v>Evelyn Roulson</v>
      </c>
      <c r="EQ3" t="str">
        <v>Halstead R R</v>
      </c>
      <c r="ER3" t="str">
        <v>F</v>
      </c>
      <c r="ES3" t="str">
        <v/>
      </c>
      <c r="EV3" t="str" cm="1">
        <f t="array" ref="EV3:EY26">_xlfn._xlws.FILTER(tblR3Score[[Name]:[Position:]],(tblR3Score[Club]=EV$2)*(tblR3Score[Gender]="F"),"NA")</f>
        <v>Grace Loomes</v>
      </c>
      <c r="EW3" t="str">
        <v>Ipswich Jaffa</v>
      </c>
      <c r="EX3" t="str">
        <v>F</v>
      </c>
      <c r="EY3">
        <v>46</v>
      </c>
      <c r="FB3" t="str" cm="1">
        <f t="array" ref="FB3:FE7">_xlfn._xlws.FILTER(tblR3Score[[Name]:[Position:]],(tblR3Score[Club]=FB$2)*(tblR3Score[Gender]="F"),"NA")</f>
        <v>Evie Gowers</v>
      </c>
      <c r="FC3" t="str">
        <v>Braintree &amp; District AC</v>
      </c>
      <c r="FD3" t="str">
        <v>F</v>
      </c>
      <c r="FE3" t="str">
        <v/>
      </c>
      <c r="FH3" t="str" cm="1">
        <f t="array" ref="FH3:FK3">_xlfn._xlws.FILTER(tblR3Score[[Name]:[Position:]],(tblR3Score[Club]=FH$2)*(tblR3Score[Gender]="F"),"NA")</f>
        <v>Amelia Goodall</v>
      </c>
      <c r="FI3" t="str">
        <v>Springfield Striders</v>
      </c>
      <c r="FJ3" t="str">
        <v>F</v>
      </c>
      <c r="FK3">
        <v>6</v>
      </c>
      <c r="FN3" t="str" cm="1">
        <f t="array" ref="FN3:FQ7">_xlfn._xlws.FILTER(tblR3Score[[Name]:[Position:]],(tblR3Score[Club]=FN$2)*(tblR3Score[Gender]="F"),"NA")</f>
        <v>Alexandra Hilliard</v>
      </c>
      <c r="FO3" t="str">
        <v>Tiptree</v>
      </c>
      <c r="FP3" t="str">
        <v>F</v>
      </c>
      <c r="FQ3" t="str">
        <v/>
      </c>
      <c r="FT3" t="str" cm="1">
        <f t="array" ref="FT3">_xlfn._xlws.FILTER(tblR3Score[[Name]:[Position:]],(tblR3Score[Club]=FT$2)*(tblR3Score[Gender]="F"),"NA")</f>
        <v>NA</v>
      </c>
      <c r="FZ3" t="str" cm="1">
        <f t="array" ref="FZ3:GC58">_xlfn._xlws.FILTER(tblR4Score[[Name]:[Position:]],(tblR4Score[Club]=FZ$2)*(tblR4Score[Gender]="F"),"NA")</f>
        <v>Meghan Knight</v>
      </c>
      <c r="GA3" t="str">
        <v>Colchester &amp; Tendring AC</v>
      </c>
      <c r="GB3" t="str">
        <v>F</v>
      </c>
      <c r="GC3">
        <v>25</v>
      </c>
      <c r="GF3" t="str" cm="1">
        <f t="array" ref="GF3:GI91">_xlfn._xlws.FILTER(tblR4Score[[Name]:[Position:]],(tblR4Score[Club]=GF$2)*(tblR4Score[Gender]="F"),"NA")</f>
        <v>Abigail Eneh</v>
      </c>
      <c r="GG3" t="str">
        <v>Colchester Harriers</v>
      </c>
      <c r="GH3" t="str">
        <v>F</v>
      </c>
      <c r="GI3" t="str">
        <v/>
      </c>
      <c r="GL3" t="str" cm="1">
        <f t="array" ref="GL3:GO3">_xlfn._xlws.FILTER(tblR4Score[[Name]:[Position:]],(tblR4Score[Club]=GL$2)*(tblR4Score[Gender]="F"),"NA")</f>
        <v>Angel Jasper</v>
      </c>
      <c r="GM3" t="str">
        <v>Great Bentley</v>
      </c>
      <c r="GN3" t="str">
        <v>F</v>
      </c>
      <c r="GO3">
        <v>20</v>
      </c>
      <c r="GR3" t="str" cm="1">
        <f t="array" ref="GR3:GU11">_xlfn._xlws.FILTER(tblR4Score[[Name]:[Position:]],(tblR4Score[Club]=GR$2)*(tblR4Score[Gender]="F"),"NA")</f>
        <v>Isabelle Race</v>
      </c>
      <c r="GS3" t="str">
        <v>Harwich Runners</v>
      </c>
      <c r="GT3" t="str">
        <v>F</v>
      </c>
      <c r="GU3">
        <v>33</v>
      </c>
      <c r="GX3" t="str" cm="1">
        <f t="array" ref="GX3:HA9">_xlfn._xlws.FILTER(tblR4Score[[Name]:[Position:]],(tblR4Score[Club]=GX$2)*(tblR4Score[Gender]="F"),"NA")</f>
        <v>Evelyn Roulson</v>
      </c>
      <c r="GY3" t="str">
        <v>Halstead R R</v>
      </c>
      <c r="GZ3" t="str">
        <v>F</v>
      </c>
      <c r="HA3">
        <v>45</v>
      </c>
      <c r="HD3" t="str" cm="1">
        <f t="array" ref="HD3:HG26">_xlfn._xlws.FILTER(tblR4Score[[Name]:[Position:]],(tblR4Score[Club]=HD$2)*(tblR4Score[Gender]="F"),"NA")</f>
        <v>Grace Loomes</v>
      </c>
      <c r="HE3" t="str">
        <v>Ipswich Jaffa</v>
      </c>
      <c r="HF3" t="str">
        <v>F</v>
      </c>
      <c r="HG3" t="str">
        <v/>
      </c>
      <c r="HJ3" t="str" cm="1">
        <f t="array" ref="HJ3:HM7">_xlfn._xlws.FILTER(tblR4Score[[Name]:[Position:]],(tblR4Score[Club]=HJ$2)*(tblR4Score[Gender]="F"),"NA")</f>
        <v>Evie Gowers</v>
      </c>
      <c r="HK3" t="str">
        <v>Braintree &amp; District AC</v>
      </c>
      <c r="HL3" t="str">
        <v>F</v>
      </c>
      <c r="HM3" t="str">
        <v/>
      </c>
      <c r="HP3" t="str" cm="1">
        <f t="array" ref="HP3:HS3">_xlfn._xlws.FILTER(tblR4Score[[Name]:[Position:]],(tblR4Score[Club]=HP$2)*(tblR4Score[Gender]="F"),"NA")</f>
        <v>Amelia Goodall</v>
      </c>
      <c r="HQ3" t="str">
        <v>Springfield Striders</v>
      </c>
      <c r="HR3" t="str">
        <v>F</v>
      </c>
      <c r="HS3">
        <v>8</v>
      </c>
      <c r="HV3" t="str" cm="1">
        <f t="array" ref="HV3:HY7">_xlfn._xlws.FILTER(tblR4Score[[Name]:[Position:]],(tblR4Score[Club]=HV$2)*(tblR4Score[Gender]="F"),"NA")</f>
        <v>Alexandra Hilliard</v>
      </c>
      <c r="HW3" t="str">
        <v>Tiptree</v>
      </c>
      <c r="HX3" t="str">
        <v>F</v>
      </c>
      <c r="HY3" t="str">
        <v/>
      </c>
      <c r="IB3" t="str" cm="1">
        <f t="array" ref="IB3">_xlfn._xlws.FILTER(tblR4Score[[Name]:[Position:]],(tblR4Score[Club]=IB$2)*(tblR4Score[Gender]="F"),"NA")</f>
        <v>NA</v>
      </c>
      <c r="IH3" t="str" cm="1">
        <f t="array" ref="IH3:IK58">_xlfn._xlws.FILTER(tblR5Score[[Name]:[Position:]],(tblR5Score[Club]=IH$2)*(tblR5Score[Gender]="F"),"NA")</f>
        <v>Meghan Knight</v>
      </c>
      <c r="II3" t="str">
        <v>Colchester &amp; Tendring AC</v>
      </c>
      <c r="IJ3" t="str">
        <v>F</v>
      </c>
      <c r="IK3" t="str">
        <v/>
      </c>
      <c r="IN3" t="str" cm="1">
        <f t="array" ref="IN3:IQ91">_xlfn._xlws.FILTER(tblR5Score[[Name]:[Position:]],(tblR5Score[Club]=IN$2)*(tblR5Score[Gender]="F"),"NA")</f>
        <v>Abigail Eneh</v>
      </c>
      <c r="IO3" t="str">
        <v>Colchester Harriers</v>
      </c>
      <c r="IP3" t="str">
        <v>F</v>
      </c>
      <c r="IQ3" t="str">
        <v/>
      </c>
      <c r="IT3" t="str" cm="1">
        <f t="array" ref="IT3:IW3">_xlfn._xlws.FILTER(tblR5Score[[Name]:[Position:]],(tblR5Score[Club]=IT$2)*(tblR5Score[Gender]="F"),"NA")</f>
        <v>Angel Jasper</v>
      </c>
      <c r="IU3" t="str">
        <v>Great Bentley</v>
      </c>
      <c r="IV3" t="str">
        <v>F</v>
      </c>
      <c r="IW3" t="str">
        <v/>
      </c>
      <c r="IZ3" t="str" cm="1">
        <f t="array" ref="IZ3:JC11">_xlfn._xlws.FILTER(tblR5Score[[Name]:[Position:]],(tblR5Score[Club]=IZ$2)*(tblR5Score[Gender]="F"),"NA")</f>
        <v>Isabelle Race</v>
      </c>
      <c r="JA3" t="str">
        <v>Harwich Runners</v>
      </c>
      <c r="JB3" t="str">
        <v>F</v>
      </c>
      <c r="JC3" t="str">
        <v/>
      </c>
      <c r="JF3" t="str" cm="1">
        <f t="array" ref="JF3:JI9">_xlfn._xlws.FILTER(tblR5Score[[Name]:[Position:]],(tblR5Score[Club]=JF$2)*(tblR5Score[Gender]="F"),"NA")</f>
        <v>Evelyn Roulson</v>
      </c>
      <c r="JG3" t="str">
        <v>Halstead R R</v>
      </c>
      <c r="JH3" t="str">
        <v>F</v>
      </c>
      <c r="JI3" t="str">
        <v/>
      </c>
      <c r="JL3" t="str" cm="1">
        <f t="array" ref="JL3:JO26">_xlfn._xlws.FILTER(tblR5Score[[Name]:[Position:]],(tblR5Score[Club]=JL$2)*(tblR5Score[Gender]="F"),"NA")</f>
        <v>Grace Loomes</v>
      </c>
      <c r="JM3" t="str">
        <v>Ipswich Jaffa</v>
      </c>
      <c r="JN3" t="str">
        <v>F</v>
      </c>
      <c r="JO3" t="str">
        <v/>
      </c>
      <c r="JR3" t="str" cm="1">
        <f t="array" ref="JR3:JU7">_xlfn._xlws.FILTER(tblR5Score[[Name]:[Position:]],(tblR5Score[Club]=JR$2)*(tblR5Score[Gender]="F"),"NA")</f>
        <v>Evie Gowers</v>
      </c>
      <c r="JS3" t="str">
        <v>Braintree &amp; District AC</v>
      </c>
      <c r="JT3" t="str">
        <v>F</v>
      </c>
      <c r="JU3" t="str">
        <v/>
      </c>
      <c r="JX3" t="str" cm="1">
        <f t="array" ref="JX3:KA3">_xlfn._xlws.FILTER(tblR5Score[[Name]:[Position:]],(tblR5Score[Club]=JX$2)*(tblR5Score[Gender]="F"),"NA")</f>
        <v>Amelia Goodall</v>
      </c>
      <c r="JY3" t="str">
        <v>Springfield Striders</v>
      </c>
      <c r="JZ3" t="str">
        <v>F</v>
      </c>
      <c r="KA3" t="str">
        <v/>
      </c>
      <c r="KD3" t="str" cm="1">
        <f t="array" ref="KD3:KG7">_xlfn._xlws.FILTER(tblR5Score[[Name]:[Position:]],(tblR5Score[Club]=KD$2)*(tblR5Score[Gender]="F"),"NA")</f>
        <v>Alexandra Hilliard</v>
      </c>
      <c r="KE3" t="str">
        <v>Tiptree</v>
      </c>
      <c r="KF3" t="str">
        <v>F</v>
      </c>
      <c r="KG3" t="str">
        <v/>
      </c>
      <c r="KJ3" t="str" cm="1">
        <f t="array" ref="KJ3">_xlfn._xlws.FILTER(tblR5Score[[Name]:[Position:]],(tblR5Score[Club]=KJ$2)*(tblR5Score[Gender]="F"),"NA")</f>
        <v>NA</v>
      </c>
    </row>
    <row r="4" spans="2:301" x14ac:dyDescent="0.35">
      <c r="B4" t="str">
        <v>Orlaith Hallahan</v>
      </c>
      <c r="C4" t="str">
        <v>Colchester &amp; Tendring AC</v>
      </c>
      <c r="D4" t="str">
        <v>F</v>
      </c>
      <c r="E4">
        <v>27</v>
      </c>
      <c r="H4" t="str">
        <v>Alice Macnaught</v>
      </c>
      <c r="I4" t="str">
        <v>Colchester Harriers</v>
      </c>
      <c r="J4" t="str">
        <v>F</v>
      </c>
      <c r="K4" t="str">
        <v/>
      </c>
      <c r="T4" t="str">
        <v>Wren Tovey</v>
      </c>
      <c r="U4" t="str">
        <v>Harwich Runners</v>
      </c>
      <c r="V4" t="str">
        <v>F</v>
      </c>
      <c r="W4" t="str">
        <v/>
      </c>
      <c r="Z4" t="str">
        <v>Lois Roulson</v>
      </c>
      <c r="AA4" t="str">
        <v>Halstead R R</v>
      </c>
      <c r="AB4" t="str">
        <v>F</v>
      </c>
      <c r="AC4">
        <v>39</v>
      </c>
      <c r="AF4" t="str">
        <v>Megan Wade</v>
      </c>
      <c r="AG4" t="str">
        <v>Ipswich Jaffa</v>
      </c>
      <c r="AH4" t="str">
        <v>F</v>
      </c>
      <c r="AI4">
        <v>43</v>
      </c>
      <c r="AL4" t="str">
        <v>Martha May</v>
      </c>
      <c r="AM4" t="str">
        <v>Braintree &amp; District AC</v>
      </c>
      <c r="AN4" t="str">
        <v>F</v>
      </c>
      <c r="AO4">
        <v>14</v>
      </c>
      <c r="AX4" t="str">
        <v>Sivan Barken</v>
      </c>
      <c r="AY4" t="str">
        <v>Tiptree</v>
      </c>
      <c r="AZ4" t="str">
        <v>F</v>
      </c>
      <c r="BA4">
        <v>44</v>
      </c>
      <c r="BJ4" t="str">
        <v>Orlaith Hallahan</v>
      </c>
      <c r="BK4" t="str">
        <v>Colchester &amp; Tendring AC</v>
      </c>
      <c r="BL4" t="str">
        <v>F</v>
      </c>
      <c r="BM4">
        <v>18</v>
      </c>
      <c r="BP4" t="str">
        <v>Alice Macnaught</v>
      </c>
      <c r="BQ4" t="str">
        <v>Colchester Harriers</v>
      </c>
      <c r="BR4" t="str">
        <v>F</v>
      </c>
      <c r="BS4" t="str">
        <v/>
      </c>
      <c r="CB4" t="str">
        <v>Wren Tovey</v>
      </c>
      <c r="CC4" t="str">
        <v>Harwich Runners</v>
      </c>
      <c r="CD4" t="str">
        <v>F</v>
      </c>
      <c r="CE4" t="str">
        <v/>
      </c>
      <c r="CH4" t="str">
        <v>Lois Roulson</v>
      </c>
      <c r="CI4" t="str">
        <v>Halstead R R</v>
      </c>
      <c r="CJ4" t="str">
        <v>F</v>
      </c>
      <c r="CK4">
        <v>40</v>
      </c>
      <c r="CN4" t="str">
        <v>Megan Wade</v>
      </c>
      <c r="CO4" t="str">
        <v>Ipswich Jaffa</v>
      </c>
      <c r="CP4" t="str">
        <v>F</v>
      </c>
      <c r="CQ4" t="str">
        <v/>
      </c>
      <c r="CT4" t="str">
        <v>Martha May</v>
      </c>
      <c r="CU4" t="str">
        <v>Braintree &amp; District AC</v>
      </c>
      <c r="CV4" t="str">
        <v>F</v>
      </c>
      <c r="CW4">
        <v>17</v>
      </c>
      <c r="DF4" t="str">
        <v>Sivan Barken</v>
      </c>
      <c r="DG4" t="str">
        <v>Tiptree</v>
      </c>
      <c r="DH4" t="str">
        <v>F</v>
      </c>
      <c r="DI4" t="str">
        <v/>
      </c>
      <c r="DR4" t="str">
        <v>Orlaith Hallahan</v>
      </c>
      <c r="DS4" t="str">
        <v>Colchester &amp; Tendring AC</v>
      </c>
      <c r="DT4" t="str">
        <v>F</v>
      </c>
      <c r="DU4" t="str">
        <v/>
      </c>
      <c r="DX4" t="str">
        <v>Alice Macnaught</v>
      </c>
      <c r="DY4" t="str">
        <v>Colchester Harriers</v>
      </c>
      <c r="DZ4" t="str">
        <v>F</v>
      </c>
      <c r="EA4" t="str">
        <v/>
      </c>
      <c r="EJ4" t="str">
        <v>Wren Tovey</v>
      </c>
      <c r="EK4" t="str">
        <v>Harwich Runners</v>
      </c>
      <c r="EL4" t="str">
        <v>F</v>
      </c>
      <c r="EM4" t="str">
        <v/>
      </c>
      <c r="EP4" t="str">
        <v>Lois Roulson</v>
      </c>
      <c r="EQ4" t="str">
        <v>Halstead R R</v>
      </c>
      <c r="ER4" t="str">
        <v>F</v>
      </c>
      <c r="ES4">
        <v>43</v>
      </c>
      <c r="EV4" t="str">
        <v>Megan Wade</v>
      </c>
      <c r="EW4" t="str">
        <v>Ipswich Jaffa</v>
      </c>
      <c r="EX4" t="str">
        <v>F</v>
      </c>
      <c r="EY4">
        <v>47</v>
      </c>
      <c r="FB4" t="str">
        <v>Martha May</v>
      </c>
      <c r="FC4" t="str">
        <v>Braintree &amp; District AC</v>
      </c>
      <c r="FD4" t="str">
        <v>F</v>
      </c>
      <c r="FE4">
        <v>10</v>
      </c>
      <c r="FN4" t="str">
        <v>Sivan Barken</v>
      </c>
      <c r="FO4" t="str">
        <v>Tiptree</v>
      </c>
      <c r="FP4" t="str">
        <v>F</v>
      </c>
      <c r="FQ4" t="str">
        <v/>
      </c>
      <c r="FZ4" t="str">
        <v>Orlaith Hallahan</v>
      </c>
      <c r="GA4" t="str">
        <v>Colchester &amp; Tendring AC</v>
      </c>
      <c r="GB4" t="str">
        <v>F</v>
      </c>
      <c r="GC4">
        <v>17</v>
      </c>
      <c r="GF4" t="str">
        <v>Alice Macnaught</v>
      </c>
      <c r="GG4" t="str">
        <v>Colchester Harriers</v>
      </c>
      <c r="GH4" t="str">
        <v>F</v>
      </c>
      <c r="GI4" t="str">
        <v/>
      </c>
      <c r="GR4" t="str">
        <v>Wren Tovey</v>
      </c>
      <c r="GS4" t="str">
        <v>Harwich Runners</v>
      </c>
      <c r="GT4" t="str">
        <v>F</v>
      </c>
      <c r="GU4" t="str">
        <v/>
      </c>
      <c r="GX4" t="str">
        <v>Lois Roulson</v>
      </c>
      <c r="GY4" t="str">
        <v>Halstead R R</v>
      </c>
      <c r="GZ4" t="str">
        <v>F</v>
      </c>
      <c r="HA4">
        <v>43</v>
      </c>
      <c r="HD4" t="str">
        <v>Megan Wade</v>
      </c>
      <c r="HE4" t="str">
        <v>Ipswich Jaffa</v>
      </c>
      <c r="HF4" t="str">
        <v>F</v>
      </c>
      <c r="HG4" t="str">
        <v/>
      </c>
      <c r="HJ4" t="str">
        <v>Martha May</v>
      </c>
      <c r="HK4" t="str">
        <v>Braintree &amp; District AC</v>
      </c>
      <c r="HL4" t="str">
        <v>F</v>
      </c>
      <c r="HM4">
        <v>18</v>
      </c>
      <c r="HV4" t="str">
        <v>Sivan Barken</v>
      </c>
      <c r="HW4" t="str">
        <v>Tiptree</v>
      </c>
      <c r="HX4" t="str">
        <v>F</v>
      </c>
      <c r="HY4" t="str">
        <v/>
      </c>
      <c r="IH4" t="str">
        <v>Orlaith Hallahan</v>
      </c>
      <c r="II4" t="str">
        <v>Colchester &amp; Tendring AC</v>
      </c>
      <c r="IJ4" t="str">
        <v>F</v>
      </c>
      <c r="IK4" t="str">
        <v/>
      </c>
      <c r="IN4" t="str">
        <v>Alice Macnaught</v>
      </c>
      <c r="IO4" t="str">
        <v>Colchester Harriers</v>
      </c>
      <c r="IP4" t="str">
        <v>F</v>
      </c>
      <c r="IQ4" t="str">
        <v/>
      </c>
      <c r="IZ4" t="str">
        <v>Wren Tovey</v>
      </c>
      <c r="JA4" t="str">
        <v>Harwich Runners</v>
      </c>
      <c r="JB4" t="str">
        <v>F</v>
      </c>
      <c r="JC4" t="str">
        <v/>
      </c>
      <c r="JF4" t="str">
        <v>Lois Roulson</v>
      </c>
      <c r="JG4" t="str">
        <v>Halstead R R</v>
      </c>
      <c r="JH4" t="str">
        <v>F</v>
      </c>
      <c r="JI4" t="str">
        <v/>
      </c>
      <c r="JL4" t="str">
        <v>Megan Wade</v>
      </c>
      <c r="JM4" t="str">
        <v>Ipswich Jaffa</v>
      </c>
      <c r="JN4" t="str">
        <v>F</v>
      </c>
      <c r="JO4" t="str">
        <v/>
      </c>
      <c r="JR4" t="str">
        <v>Martha May</v>
      </c>
      <c r="JS4" t="str">
        <v>Braintree &amp; District AC</v>
      </c>
      <c r="JT4" t="str">
        <v>F</v>
      </c>
      <c r="JU4" t="str">
        <v/>
      </c>
      <c r="KD4" t="str">
        <v>Sivan Barken</v>
      </c>
      <c r="KE4" t="str">
        <v>Tiptree</v>
      </c>
      <c r="KF4" t="str">
        <v>F</v>
      </c>
      <c r="KG4" t="str">
        <v/>
      </c>
    </row>
    <row r="5" spans="2:301" x14ac:dyDescent="0.35">
      <c r="B5" t="str">
        <v>Phoebe Hogg</v>
      </c>
      <c r="C5" t="str">
        <v>Colchester &amp; Tendring AC</v>
      </c>
      <c r="D5" t="str">
        <v>F</v>
      </c>
      <c r="E5" t="str">
        <v/>
      </c>
      <c r="H5" t="str">
        <v>Alice Anthony</v>
      </c>
      <c r="I5" t="str">
        <v>Colchester Harriers</v>
      </c>
      <c r="J5" t="str">
        <v>F</v>
      </c>
      <c r="K5" t="str">
        <v/>
      </c>
      <c r="T5" t="str">
        <v>Audrey Tyrrell</v>
      </c>
      <c r="U5" t="str">
        <v>Harwich Runners</v>
      </c>
      <c r="V5" t="str">
        <v>F</v>
      </c>
      <c r="W5" t="str">
        <v/>
      </c>
      <c r="Z5" t="str">
        <v>Robyn Smith</v>
      </c>
      <c r="AA5" t="str">
        <v>Halstead R R</v>
      </c>
      <c r="AB5" t="str">
        <v>F</v>
      </c>
      <c r="AC5" t="str">
        <v/>
      </c>
      <c r="AF5" t="str">
        <v>Matilda Borrett</v>
      </c>
      <c r="AG5" t="str">
        <v>Ipswich Jaffa</v>
      </c>
      <c r="AH5" t="str">
        <v>F</v>
      </c>
      <c r="AI5" t="str">
        <v/>
      </c>
      <c r="AL5" t="str">
        <v>Scarlett Campbell</v>
      </c>
      <c r="AM5" t="str">
        <v>Braintree &amp; District AC</v>
      </c>
      <c r="AN5" t="str">
        <v>F</v>
      </c>
      <c r="AO5" t="str">
        <v/>
      </c>
      <c r="AX5" t="str">
        <v>Naomi Barkan</v>
      </c>
      <c r="AY5" t="str">
        <v>Tiptree</v>
      </c>
      <c r="AZ5" t="str">
        <v>F</v>
      </c>
      <c r="BA5">
        <v>34</v>
      </c>
      <c r="BJ5" t="str">
        <v>Phoebe Hogg</v>
      </c>
      <c r="BK5" t="str">
        <v>Colchester &amp; Tendring AC</v>
      </c>
      <c r="BL5" t="str">
        <v>F</v>
      </c>
      <c r="BM5">
        <v>38</v>
      </c>
      <c r="BP5" t="str">
        <v>Alice Anthony</v>
      </c>
      <c r="BQ5" t="str">
        <v>Colchester Harriers</v>
      </c>
      <c r="BR5" t="str">
        <v>F</v>
      </c>
      <c r="BS5" t="str">
        <v/>
      </c>
      <c r="CB5" t="str">
        <v>Audrey Tyrrell</v>
      </c>
      <c r="CC5" t="str">
        <v>Harwich Runners</v>
      </c>
      <c r="CD5" t="str">
        <v>F</v>
      </c>
      <c r="CE5">
        <v>50</v>
      </c>
      <c r="CH5" t="str">
        <v>Robyn Smith</v>
      </c>
      <c r="CI5" t="str">
        <v>Halstead R R</v>
      </c>
      <c r="CJ5" t="str">
        <v>F</v>
      </c>
      <c r="CK5" t="str">
        <v/>
      </c>
      <c r="CN5" t="str">
        <v>Matilda Borrett</v>
      </c>
      <c r="CO5" t="str">
        <v>Ipswich Jaffa</v>
      </c>
      <c r="CP5" t="str">
        <v>F</v>
      </c>
      <c r="CQ5" t="str">
        <v/>
      </c>
      <c r="CT5" t="str">
        <v>Scarlett Campbell</v>
      </c>
      <c r="CU5" t="str">
        <v>Braintree &amp; District AC</v>
      </c>
      <c r="CV5" t="str">
        <v>F</v>
      </c>
      <c r="CW5" t="str">
        <v/>
      </c>
      <c r="DF5" t="str">
        <v>Naomi Barkan</v>
      </c>
      <c r="DG5" t="str">
        <v>Tiptree</v>
      </c>
      <c r="DH5" t="str">
        <v>F</v>
      </c>
      <c r="DI5" t="str">
        <v/>
      </c>
      <c r="DR5" t="str">
        <v>Phoebe Hogg</v>
      </c>
      <c r="DS5" t="str">
        <v>Colchester &amp; Tendring AC</v>
      </c>
      <c r="DT5" t="str">
        <v>F</v>
      </c>
      <c r="DU5" t="str">
        <v/>
      </c>
      <c r="DX5" t="str">
        <v>Alice Anthony</v>
      </c>
      <c r="DY5" t="str">
        <v>Colchester Harriers</v>
      </c>
      <c r="DZ5" t="str">
        <v>F</v>
      </c>
      <c r="EA5" t="str">
        <v/>
      </c>
      <c r="EJ5" t="str">
        <v>Audrey Tyrrell</v>
      </c>
      <c r="EK5" t="str">
        <v>Harwich Runners</v>
      </c>
      <c r="EL5" t="str">
        <v>F</v>
      </c>
      <c r="EM5">
        <v>48</v>
      </c>
      <c r="EP5" t="str">
        <v>Robyn Smith</v>
      </c>
      <c r="EQ5" t="str">
        <v>Halstead R R</v>
      </c>
      <c r="ER5" t="str">
        <v>F</v>
      </c>
      <c r="ES5" t="str">
        <v/>
      </c>
      <c r="EV5" t="str">
        <v>Matilda Borrett</v>
      </c>
      <c r="EW5" t="str">
        <v>Ipswich Jaffa</v>
      </c>
      <c r="EX5" t="str">
        <v>F</v>
      </c>
      <c r="EY5" t="str">
        <v/>
      </c>
      <c r="FB5" t="str">
        <v>Scarlett Campbell</v>
      </c>
      <c r="FC5" t="str">
        <v>Braintree &amp; District AC</v>
      </c>
      <c r="FD5" t="str">
        <v>F</v>
      </c>
      <c r="FE5" t="str">
        <v/>
      </c>
      <c r="FN5" t="str">
        <v>Naomi Barkan</v>
      </c>
      <c r="FO5" t="str">
        <v>Tiptree</v>
      </c>
      <c r="FP5" t="str">
        <v>F</v>
      </c>
      <c r="FQ5" t="str">
        <v/>
      </c>
      <c r="FZ5" t="str">
        <v>Phoebe Hogg</v>
      </c>
      <c r="GA5" t="str">
        <v>Colchester &amp; Tendring AC</v>
      </c>
      <c r="GB5" t="str">
        <v>F</v>
      </c>
      <c r="GC5" t="str">
        <v/>
      </c>
      <c r="GF5" t="str">
        <v>Alice Anthony</v>
      </c>
      <c r="GG5" t="str">
        <v>Colchester Harriers</v>
      </c>
      <c r="GH5" t="str">
        <v>F</v>
      </c>
      <c r="GI5" t="str">
        <v/>
      </c>
      <c r="GR5" t="str">
        <v>Audrey Tyrrell</v>
      </c>
      <c r="GS5" t="str">
        <v>Harwich Runners</v>
      </c>
      <c r="GT5" t="str">
        <v>F</v>
      </c>
      <c r="GU5" t="str">
        <v/>
      </c>
      <c r="GX5" t="str">
        <v>Robyn Smith</v>
      </c>
      <c r="GY5" t="str">
        <v>Halstead R R</v>
      </c>
      <c r="GZ5" t="str">
        <v>F</v>
      </c>
      <c r="HA5" t="str">
        <v/>
      </c>
      <c r="HD5" t="str">
        <v>Matilda Borrett</v>
      </c>
      <c r="HE5" t="str">
        <v>Ipswich Jaffa</v>
      </c>
      <c r="HF5" t="str">
        <v>F</v>
      </c>
      <c r="HG5" t="str">
        <v/>
      </c>
      <c r="HJ5" t="str">
        <v>Scarlett Campbell</v>
      </c>
      <c r="HK5" t="str">
        <v>Braintree &amp; District AC</v>
      </c>
      <c r="HL5" t="str">
        <v>F</v>
      </c>
      <c r="HM5" t="str">
        <v/>
      </c>
      <c r="HV5" t="str">
        <v>Naomi Barkan</v>
      </c>
      <c r="HW5" t="str">
        <v>Tiptree</v>
      </c>
      <c r="HX5" t="str">
        <v>F</v>
      </c>
      <c r="HY5" t="str">
        <v/>
      </c>
      <c r="IH5" t="str">
        <v>Phoebe Hogg</v>
      </c>
      <c r="II5" t="str">
        <v>Colchester &amp; Tendring AC</v>
      </c>
      <c r="IJ5" t="str">
        <v>F</v>
      </c>
      <c r="IK5" t="str">
        <v/>
      </c>
      <c r="IN5" t="str">
        <v>Alice Anthony</v>
      </c>
      <c r="IO5" t="str">
        <v>Colchester Harriers</v>
      </c>
      <c r="IP5" t="str">
        <v>F</v>
      </c>
      <c r="IQ5" t="str">
        <v/>
      </c>
      <c r="IZ5" t="str">
        <v>Audrey Tyrrell</v>
      </c>
      <c r="JA5" t="str">
        <v>Harwich Runners</v>
      </c>
      <c r="JB5" t="str">
        <v>F</v>
      </c>
      <c r="JC5" t="str">
        <v/>
      </c>
      <c r="JF5" t="str">
        <v>Robyn Smith</v>
      </c>
      <c r="JG5" t="str">
        <v>Halstead R R</v>
      </c>
      <c r="JH5" t="str">
        <v>F</v>
      </c>
      <c r="JI5" t="str">
        <v/>
      </c>
      <c r="JL5" t="str">
        <v>Matilda Borrett</v>
      </c>
      <c r="JM5" t="str">
        <v>Ipswich Jaffa</v>
      </c>
      <c r="JN5" t="str">
        <v>F</v>
      </c>
      <c r="JO5" t="str">
        <v/>
      </c>
      <c r="JR5" t="str">
        <v>Scarlett Campbell</v>
      </c>
      <c r="JS5" t="str">
        <v>Braintree &amp; District AC</v>
      </c>
      <c r="JT5" t="str">
        <v>F</v>
      </c>
      <c r="JU5" t="str">
        <v/>
      </c>
      <c r="KD5" t="str">
        <v>Naomi Barkan</v>
      </c>
      <c r="KE5" t="str">
        <v>Tiptree</v>
      </c>
      <c r="KF5" t="str">
        <v>F</v>
      </c>
      <c r="KG5" t="str">
        <v/>
      </c>
    </row>
    <row r="6" spans="2:301" x14ac:dyDescent="0.35">
      <c r="B6" t="str">
        <v>JaneManaka Murisa</v>
      </c>
      <c r="C6" t="str">
        <v>Colchester &amp; Tendring AC</v>
      </c>
      <c r="D6" t="str">
        <v>F</v>
      </c>
      <c r="E6" t="str">
        <v/>
      </c>
      <c r="H6" t="str">
        <v>Alyesse Grant</v>
      </c>
      <c r="I6" t="str">
        <v>Colchester Harriers</v>
      </c>
      <c r="J6" t="str">
        <v>F</v>
      </c>
      <c r="K6" t="str">
        <v/>
      </c>
      <c r="T6" t="str">
        <v>Poppy Turner</v>
      </c>
      <c r="U6" t="str">
        <v>Harwich Runners</v>
      </c>
      <c r="V6" t="str">
        <v>F</v>
      </c>
      <c r="W6">
        <v>40</v>
      </c>
      <c r="Z6" t="str">
        <v>Rosie Smith</v>
      </c>
      <c r="AA6" t="str">
        <v>Halstead R R</v>
      </c>
      <c r="AB6" t="str">
        <v>F</v>
      </c>
      <c r="AC6" t="str">
        <v/>
      </c>
      <c r="AF6" t="str">
        <v>Arabella Waddle</v>
      </c>
      <c r="AG6" t="str">
        <v>Ipswich Jaffa</v>
      </c>
      <c r="AH6" t="str">
        <v>F</v>
      </c>
      <c r="AI6" t="str">
        <v/>
      </c>
      <c r="AL6" t="str">
        <v>Jessica Smith</v>
      </c>
      <c r="AM6" t="str">
        <v>Braintree &amp; District AC</v>
      </c>
      <c r="AN6" t="str">
        <v>F</v>
      </c>
      <c r="AO6">
        <v>48</v>
      </c>
      <c r="AX6" t="str">
        <v>Mia Ballard</v>
      </c>
      <c r="AY6" t="str">
        <v>Tiptree</v>
      </c>
      <c r="AZ6" t="str">
        <v>F</v>
      </c>
      <c r="BA6">
        <v>45</v>
      </c>
      <c r="BJ6" t="str">
        <v>JaneManaka Murisa</v>
      </c>
      <c r="BK6" t="str">
        <v>Colchester &amp; Tendring AC</v>
      </c>
      <c r="BL6" t="str">
        <v>F</v>
      </c>
      <c r="BM6" t="str">
        <v/>
      </c>
      <c r="BP6" t="str">
        <v>Alyesse Grant</v>
      </c>
      <c r="BQ6" t="str">
        <v>Colchester Harriers</v>
      </c>
      <c r="BR6" t="str">
        <v>F</v>
      </c>
      <c r="BS6" t="str">
        <v/>
      </c>
      <c r="CB6" t="str">
        <v>Poppy Turner</v>
      </c>
      <c r="CC6" t="str">
        <v>Harwich Runners</v>
      </c>
      <c r="CD6" t="str">
        <v>F</v>
      </c>
      <c r="CE6" t="str">
        <v/>
      </c>
      <c r="CH6" t="str">
        <v>Rosie Smith</v>
      </c>
      <c r="CI6" t="str">
        <v>Halstead R R</v>
      </c>
      <c r="CJ6" t="str">
        <v>F</v>
      </c>
      <c r="CK6" t="str">
        <v/>
      </c>
      <c r="CN6" t="str">
        <v>Arabella Waddle</v>
      </c>
      <c r="CO6" t="str">
        <v>Ipswich Jaffa</v>
      </c>
      <c r="CP6" t="str">
        <v>F</v>
      </c>
      <c r="CQ6" t="str">
        <v/>
      </c>
      <c r="CT6" t="str">
        <v>Jessica Smith</v>
      </c>
      <c r="CU6" t="str">
        <v>Braintree &amp; District AC</v>
      </c>
      <c r="CV6" t="str">
        <v>F</v>
      </c>
      <c r="CW6">
        <v>49</v>
      </c>
      <c r="DF6" t="str">
        <v>Mia Ballard</v>
      </c>
      <c r="DG6" t="str">
        <v>Tiptree</v>
      </c>
      <c r="DH6" t="str">
        <v>F</v>
      </c>
      <c r="DI6" t="str">
        <v/>
      </c>
      <c r="DR6" t="str">
        <v>JaneManaka Murisa</v>
      </c>
      <c r="DS6" t="str">
        <v>Colchester &amp; Tendring AC</v>
      </c>
      <c r="DT6" t="str">
        <v>F</v>
      </c>
      <c r="DU6" t="str">
        <v/>
      </c>
      <c r="DX6" t="str">
        <v>Alyesse Grant</v>
      </c>
      <c r="DY6" t="str">
        <v>Colchester Harriers</v>
      </c>
      <c r="DZ6" t="str">
        <v>F</v>
      </c>
      <c r="EA6" t="str">
        <v/>
      </c>
      <c r="EJ6" t="str">
        <v>Poppy Turner</v>
      </c>
      <c r="EK6" t="str">
        <v>Harwich Runners</v>
      </c>
      <c r="EL6" t="str">
        <v>F</v>
      </c>
      <c r="EM6" t="str">
        <v/>
      </c>
      <c r="EP6" t="str">
        <v>Rosie Smith</v>
      </c>
      <c r="EQ6" t="str">
        <v>Halstead R R</v>
      </c>
      <c r="ER6" t="str">
        <v>F</v>
      </c>
      <c r="ES6" t="str">
        <v/>
      </c>
      <c r="EV6" t="str">
        <v>Arabella Waddle</v>
      </c>
      <c r="EW6" t="str">
        <v>Ipswich Jaffa</v>
      </c>
      <c r="EX6" t="str">
        <v>F</v>
      </c>
      <c r="EY6" t="str">
        <v/>
      </c>
      <c r="FB6" t="str">
        <v>Jessica Smith</v>
      </c>
      <c r="FC6" t="str">
        <v>Braintree &amp; District AC</v>
      </c>
      <c r="FD6" t="str">
        <v>F</v>
      </c>
      <c r="FE6" t="str">
        <v/>
      </c>
      <c r="FN6" t="str">
        <v>Mia Ballard</v>
      </c>
      <c r="FO6" t="str">
        <v>Tiptree</v>
      </c>
      <c r="FP6" t="str">
        <v>F</v>
      </c>
      <c r="FQ6">
        <v>50</v>
      </c>
      <c r="FZ6" t="str">
        <v>JaneManaka Murisa</v>
      </c>
      <c r="GA6" t="str">
        <v>Colchester &amp; Tendring AC</v>
      </c>
      <c r="GB6" t="str">
        <v>F</v>
      </c>
      <c r="GC6" t="str">
        <v/>
      </c>
      <c r="GF6" t="str">
        <v>Alyesse Grant</v>
      </c>
      <c r="GG6" t="str">
        <v>Colchester Harriers</v>
      </c>
      <c r="GH6" t="str">
        <v>F</v>
      </c>
      <c r="GI6" t="str">
        <v/>
      </c>
      <c r="GR6" t="str">
        <v>Poppy Turner</v>
      </c>
      <c r="GS6" t="str">
        <v>Harwich Runners</v>
      </c>
      <c r="GT6" t="str">
        <v>F</v>
      </c>
      <c r="GU6" t="str">
        <v/>
      </c>
      <c r="GX6" t="str">
        <v>Rosie Smith</v>
      </c>
      <c r="GY6" t="str">
        <v>Halstead R R</v>
      </c>
      <c r="GZ6" t="str">
        <v>F</v>
      </c>
      <c r="HA6" t="str">
        <v/>
      </c>
      <c r="HD6" t="str">
        <v>Arabella Waddle</v>
      </c>
      <c r="HE6" t="str">
        <v>Ipswich Jaffa</v>
      </c>
      <c r="HF6" t="str">
        <v>F</v>
      </c>
      <c r="HG6" t="str">
        <v/>
      </c>
      <c r="HJ6" t="str">
        <v>Jessica Smith</v>
      </c>
      <c r="HK6" t="str">
        <v>Braintree &amp; District AC</v>
      </c>
      <c r="HL6" t="str">
        <v>F</v>
      </c>
      <c r="HM6" t="str">
        <v/>
      </c>
      <c r="HV6" t="str">
        <v>Mia Ballard</v>
      </c>
      <c r="HW6" t="str">
        <v>Tiptree</v>
      </c>
      <c r="HX6" t="str">
        <v>F</v>
      </c>
      <c r="HY6" t="str">
        <v/>
      </c>
      <c r="IH6" t="str">
        <v>JaneManaka Murisa</v>
      </c>
      <c r="II6" t="str">
        <v>Colchester &amp; Tendring AC</v>
      </c>
      <c r="IJ6" t="str">
        <v>F</v>
      </c>
      <c r="IK6" t="str">
        <v/>
      </c>
      <c r="IN6" t="str">
        <v>Alyesse Grant</v>
      </c>
      <c r="IO6" t="str">
        <v>Colchester Harriers</v>
      </c>
      <c r="IP6" t="str">
        <v>F</v>
      </c>
      <c r="IQ6" t="str">
        <v/>
      </c>
      <c r="IZ6" t="str">
        <v>Poppy Turner</v>
      </c>
      <c r="JA6" t="str">
        <v>Harwich Runners</v>
      </c>
      <c r="JB6" t="str">
        <v>F</v>
      </c>
      <c r="JC6" t="str">
        <v/>
      </c>
      <c r="JF6" t="str">
        <v>Rosie Smith</v>
      </c>
      <c r="JG6" t="str">
        <v>Halstead R R</v>
      </c>
      <c r="JH6" t="str">
        <v>F</v>
      </c>
      <c r="JI6" t="str">
        <v/>
      </c>
      <c r="JL6" t="str">
        <v>Arabella Waddle</v>
      </c>
      <c r="JM6" t="str">
        <v>Ipswich Jaffa</v>
      </c>
      <c r="JN6" t="str">
        <v>F</v>
      </c>
      <c r="JO6" t="str">
        <v/>
      </c>
      <c r="JR6" t="str">
        <v>Jessica Smith</v>
      </c>
      <c r="JS6" t="str">
        <v>Braintree &amp; District AC</v>
      </c>
      <c r="JT6" t="str">
        <v>F</v>
      </c>
      <c r="JU6" t="str">
        <v/>
      </c>
      <c r="KD6" t="str">
        <v>Mia Ballard</v>
      </c>
      <c r="KE6" t="str">
        <v>Tiptree</v>
      </c>
      <c r="KF6" t="str">
        <v>F</v>
      </c>
      <c r="KG6" t="str">
        <v/>
      </c>
    </row>
    <row r="7" spans="2:301" x14ac:dyDescent="0.35">
      <c r="B7" t="str">
        <v>Kirsten Townsend</v>
      </c>
      <c r="C7" t="str">
        <v>Colchester &amp; Tendring AC</v>
      </c>
      <c r="D7" t="str">
        <v>F</v>
      </c>
      <c r="E7" t="str">
        <v/>
      </c>
      <c r="H7" t="str">
        <v>Amelia Sassoon</v>
      </c>
      <c r="I7" t="str">
        <v>Colchester Harriers</v>
      </c>
      <c r="J7" t="str">
        <v>F</v>
      </c>
      <c r="K7" t="str">
        <v/>
      </c>
      <c r="T7" t="str">
        <v>Poppy Tilley</v>
      </c>
      <c r="U7" t="str">
        <v>Harwich Runners</v>
      </c>
      <c r="V7" t="str">
        <v>F</v>
      </c>
      <c r="W7">
        <v>2</v>
      </c>
      <c r="Z7" t="str">
        <v>Willow Bambridge</v>
      </c>
      <c r="AA7" t="str">
        <v>Halstead R R</v>
      </c>
      <c r="AB7" t="str">
        <v>F</v>
      </c>
      <c r="AC7" t="str">
        <v/>
      </c>
      <c r="AF7" t="str">
        <v>Jasmine Baker</v>
      </c>
      <c r="AG7" t="str">
        <v>Ipswich Jaffa</v>
      </c>
      <c r="AH7" t="str">
        <v>F</v>
      </c>
      <c r="AI7" t="str">
        <v/>
      </c>
      <c r="AL7" t="str">
        <v>Hannah Root</v>
      </c>
      <c r="AM7" t="str">
        <v>Braintree &amp; District AC</v>
      </c>
      <c r="AN7" t="str">
        <v>F</v>
      </c>
      <c r="AO7" t="str">
        <v/>
      </c>
      <c r="AX7" t="str">
        <v>Charlotte Town</v>
      </c>
      <c r="AY7" t="str">
        <v>Tiptree</v>
      </c>
      <c r="AZ7" t="str">
        <v>F</v>
      </c>
      <c r="BA7">
        <v>51</v>
      </c>
      <c r="BJ7" t="str">
        <v>Kirsten Townsend</v>
      </c>
      <c r="BK7" t="str">
        <v>Colchester &amp; Tendring AC</v>
      </c>
      <c r="BL7" t="str">
        <v>F</v>
      </c>
      <c r="BM7">
        <v>36</v>
      </c>
      <c r="BP7" t="str">
        <v>Amelia Sassoon</v>
      </c>
      <c r="BQ7" t="str">
        <v>Colchester Harriers</v>
      </c>
      <c r="BR7" t="str">
        <v>F</v>
      </c>
      <c r="BS7" t="str">
        <v/>
      </c>
      <c r="CB7" t="str">
        <v>Poppy Tilley</v>
      </c>
      <c r="CC7" t="str">
        <v>Harwich Runners</v>
      </c>
      <c r="CD7" t="str">
        <v>F</v>
      </c>
      <c r="CE7">
        <v>2</v>
      </c>
      <c r="CH7" t="str">
        <v>Willow Bambridge</v>
      </c>
      <c r="CI7" t="str">
        <v>Halstead R R</v>
      </c>
      <c r="CJ7" t="str">
        <v>F</v>
      </c>
      <c r="CK7" t="str">
        <v/>
      </c>
      <c r="CN7" t="str">
        <v>Jasmine Baker</v>
      </c>
      <c r="CO7" t="str">
        <v>Ipswich Jaffa</v>
      </c>
      <c r="CP7" t="str">
        <v>F</v>
      </c>
      <c r="CQ7" t="str">
        <v/>
      </c>
      <c r="CT7" t="str">
        <v>Hannah Root</v>
      </c>
      <c r="CU7" t="str">
        <v>Braintree &amp; District AC</v>
      </c>
      <c r="CV7" t="str">
        <v>F</v>
      </c>
      <c r="CW7" t="str">
        <v/>
      </c>
      <c r="DF7" t="str">
        <v>Charlotte Town</v>
      </c>
      <c r="DG7" t="str">
        <v>Tiptree</v>
      </c>
      <c r="DH7" t="str">
        <v>F</v>
      </c>
      <c r="DI7" t="str">
        <v/>
      </c>
      <c r="DR7" t="str">
        <v>Kirsten Townsend</v>
      </c>
      <c r="DS7" t="str">
        <v>Colchester &amp; Tendring AC</v>
      </c>
      <c r="DT7" t="str">
        <v>F</v>
      </c>
      <c r="DU7">
        <v>30</v>
      </c>
      <c r="DX7" t="str">
        <v>Amelia Sassoon</v>
      </c>
      <c r="DY7" t="str">
        <v>Colchester Harriers</v>
      </c>
      <c r="DZ7" t="str">
        <v>F</v>
      </c>
      <c r="EA7" t="str">
        <v/>
      </c>
      <c r="EJ7" t="str">
        <v>Poppy Tilley</v>
      </c>
      <c r="EK7" t="str">
        <v>Harwich Runners</v>
      </c>
      <c r="EL7" t="str">
        <v>F</v>
      </c>
      <c r="EM7">
        <v>1</v>
      </c>
      <c r="EP7" t="str">
        <v>Willow Bambridge</v>
      </c>
      <c r="EQ7" t="str">
        <v>Halstead R R</v>
      </c>
      <c r="ER7" t="str">
        <v>F</v>
      </c>
      <c r="ES7" t="str">
        <v/>
      </c>
      <c r="EV7" t="str">
        <v>Jasmine Baker</v>
      </c>
      <c r="EW7" t="str">
        <v>Ipswich Jaffa</v>
      </c>
      <c r="EX7" t="str">
        <v>F</v>
      </c>
      <c r="EY7" t="str">
        <v/>
      </c>
      <c r="FB7" t="str">
        <v>Hannah Root</v>
      </c>
      <c r="FC7" t="str">
        <v>Braintree &amp; District AC</v>
      </c>
      <c r="FD7" t="str">
        <v>F</v>
      </c>
      <c r="FE7" t="str">
        <v/>
      </c>
      <c r="FN7" t="str">
        <v>Charlotte Town</v>
      </c>
      <c r="FO7" t="str">
        <v>Tiptree</v>
      </c>
      <c r="FP7" t="str">
        <v>F</v>
      </c>
      <c r="FQ7" t="str">
        <v/>
      </c>
      <c r="FZ7" t="str">
        <v>Kirsten Townsend</v>
      </c>
      <c r="GA7" t="str">
        <v>Colchester &amp; Tendring AC</v>
      </c>
      <c r="GB7" t="str">
        <v>F</v>
      </c>
      <c r="GC7">
        <v>29</v>
      </c>
      <c r="GF7" t="str">
        <v>Amelia Sassoon</v>
      </c>
      <c r="GG7" t="str">
        <v>Colchester Harriers</v>
      </c>
      <c r="GH7" t="str">
        <v>F</v>
      </c>
      <c r="GI7" t="str">
        <v/>
      </c>
      <c r="GR7" t="str">
        <v>Poppy Tilley</v>
      </c>
      <c r="GS7" t="str">
        <v>Harwich Runners</v>
      </c>
      <c r="GT7" t="str">
        <v>F</v>
      </c>
      <c r="GU7">
        <v>1</v>
      </c>
      <c r="GX7" t="str">
        <v>Willow Bambridge</v>
      </c>
      <c r="GY7" t="str">
        <v>Halstead R R</v>
      </c>
      <c r="GZ7" t="str">
        <v>F</v>
      </c>
      <c r="HA7" t="str">
        <v/>
      </c>
      <c r="HD7" t="str">
        <v>Jasmine Baker</v>
      </c>
      <c r="HE7" t="str">
        <v>Ipswich Jaffa</v>
      </c>
      <c r="HF7" t="str">
        <v>F</v>
      </c>
      <c r="HG7" t="str">
        <v/>
      </c>
      <c r="HJ7" t="str">
        <v>Hannah Root</v>
      </c>
      <c r="HK7" t="str">
        <v>Braintree &amp; District AC</v>
      </c>
      <c r="HL7" t="str">
        <v>F</v>
      </c>
      <c r="HM7">
        <v>23</v>
      </c>
      <c r="HV7" t="str">
        <v>Charlotte Town</v>
      </c>
      <c r="HW7" t="str">
        <v>Tiptree</v>
      </c>
      <c r="HX7" t="str">
        <v>F</v>
      </c>
      <c r="HY7" t="str">
        <v/>
      </c>
      <c r="IH7" t="str">
        <v>Kirsten Townsend</v>
      </c>
      <c r="II7" t="str">
        <v>Colchester &amp; Tendring AC</v>
      </c>
      <c r="IJ7" t="str">
        <v>F</v>
      </c>
      <c r="IK7" t="str">
        <v/>
      </c>
      <c r="IN7" t="str">
        <v>Amelia Sassoon</v>
      </c>
      <c r="IO7" t="str">
        <v>Colchester Harriers</v>
      </c>
      <c r="IP7" t="str">
        <v>F</v>
      </c>
      <c r="IQ7" t="str">
        <v/>
      </c>
      <c r="IZ7" t="str">
        <v>Poppy Tilley</v>
      </c>
      <c r="JA7" t="str">
        <v>Harwich Runners</v>
      </c>
      <c r="JB7" t="str">
        <v>F</v>
      </c>
      <c r="JC7" t="str">
        <v/>
      </c>
      <c r="JF7" t="str">
        <v>Willow Bambridge</v>
      </c>
      <c r="JG7" t="str">
        <v>Halstead R R</v>
      </c>
      <c r="JH7" t="str">
        <v>F</v>
      </c>
      <c r="JI7" t="str">
        <v/>
      </c>
      <c r="JL7" t="str">
        <v>Jasmine Baker</v>
      </c>
      <c r="JM7" t="str">
        <v>Ipswich Jaffa</v>
      </c>
      <c r="JN7" t="str">
        <v>F</v>
      </c>
      <c r="JO7" t="str">
        <v/>
      </c>
      <c r="JR7" t="str">
        <v>Hannah Root</v>
      </c>
      <c r="JS7" t="str">
        <v>Braintree &amp; District AC</v>
      </c>
      <c r="JT7" t="str">
        <v>F</v>
      </c>
      <c r="JU7" t="str">
        <v/>
      </c>
      <c r="KD7" t="str">
        <v>Charlotte Town</v>
      </c>
      <c r="KE7" t="str">
        <v>Tiptree</v>
      </c>
      <c r="KF7" t="str">
        <v>F</v>
      </c>
      <c r="KG7" t="str">
        <v/>
      </c>
    </row>
    <row r="8" spans="2:301" x14ac:dyDescent="0.35">
      <c r="B8" t="str">
        <v>Ronni Townsend</v>
      </c>
      <c r="C8" t="str">
        <v>Colchester &amp; Tendring AC</v>
      </c>
      <c r="D8" t="str">
        <v>F</v>
      </c>
      <c r="E8">
        <v>9</v>
      </c>
      <c r="H8" t="str">
        <v>Amelia Golis</v>
      </c>
      <c r="I8" t="str">
        <v>Colchester Harriers</v>
      </c>
      <c r="J8" t="str">
        <v>F</v>
      </c>
      <c r="K8" t="str">
        <v/>
      </c>
      <c r="T8" t="str">
        <v>Georgia Coyles</v>
      </c>
      <c r="U8" t="str">
        <v>Harwich Runners</v>
      </c>
      <c r="V8" t="str">
        <v>F</v>
      </c>
      <c r="W8" t="str">
        <v/>
      </c>
      <c r="Z8" t="str">
        <v>Eva Whale</v>
      </c>
      <c r="AA8" t="str">
        <v>Halstead R R</v>
      </c>
      <c r="AB8" t="str">
        <v>F</v>
      </c>
      <c r="AC8" t="str">
        <v/>
      </c>
      <c r="AF8" t="str">
        <v>Imogen Bucys</v>
      </c>
      <c r="AG8" t="str">
        <v>Ipswich Jaffa</v>
      </c>
      <c r="AH8" t="str">
        <v>F</v>
      </c>
      <c r="AI8" t="str">
        <v/>
      </c>
      <c r="BJ8" t="str">
        <v>Ronni Townsend</v>
      </c>
      <c r="BK8" t="str">
        <v>Colchester &amp; Tendring AC</v>
      </c>
      <c r="BL8" t="str">
        <v>F</v>
      </c>
      <c r="BM8">
        <v>15</v>
      </c>
      <c r="BP8" t="str">
        <v>Amelia Golis</v>
      </c>
      <c r="BQ8" t="str">
        <v>Colchester Harriers</v>
      </c>
      <c r="BR8" t="str">
        <v>F</v>
      </c>
      <c r="BS8" t="str">
        <v/>
      </c>
      <c r="CB8" t="str">
        <v>Georgia Coyles</v>
      </c>
      <c r="CC8" t="str">
        <v>Harwich Runners</v>
      </c>
      <c r="CD8" t="str">
        <v>F</v>
      </c>
      <c r="CE8" t="str">
        <v/>
      </c>
      <c r="CH8" t="str">
        <v>Eva Whale</v>
      </c>
      <c r="CI8" t="str">
        <v>Halstead R R</v>
      </c>
      <c r="CJ8" t="str">
        <v>F</v>
      </c>
      <c r="CK8" t="str">
        <v/>
      </c>
      <c r="CN8" t="str">
        <v>Imogen Bucys</v>
      </c>
      <c r="CO8" t="str">
        <v>Ipswich Jaffa</v>
      </c>
      <c r="CP8" t="str">
        <v>F</v>
      </c>
      <c r="CQ8" t="str">
        <v/>
      </c>
      <c r="DR8" t="str">
        <v>Ronni Townsend</v>
      </c>
      <c r="DS8" t="str">
        <v>Colchester &amp; Tendring AC</v>
      </c>
      <c r="DT8" t="str">
        <v>F</v>
      </c>
      <c r="DU8">
        <v>11</v>
      </c>
      <c r="DX8" t="str">
        <v>Amelia Golis</v>
      </c>
      <c r="DY8" t="str">
        <v>Colchester Harriers</v>
      </c>
      <c r="DZ8" t="str">
        <v>F</v>
      </c>
      <c r="EA8">
        <v>51</v>
      </c>
      <c r="EJ8" t="str">
        <v>Georgia Coyles</v>
      </c>
      <c r="EK8" t="str">
        <v>Harwich Runners</v>
      </c>
      <c r="EL8" t="str">
        <v>F</v>
      </c>
      <c r="EM8" t="str">
        <v/>
      </c>
      <c r="EP8" t="str">
        <v>Eva Whale</v>
      </c>
      <c r="EQ8" t="str">
        <v>Halstead R R</v>
      </c>
      <c r="ER8" t="str">
        <v>F</v>
      </c>
      <c r="ES8" t="str">
        <v/>
      </c>
      <c r="EV8" t="str">
        <v>Imogen Bucys</v>
      </c>
      <c r="EW8" t="str">
        <v>Ipswich Jaffa</v>
      </c>
      <c r="EX8" t="str">
        <v>F</v>
      </c>
      <c r="EY8" t="str">
        <v/>
      </c>
      <c r="FZ8" t="str">
        <v>Ronni Townsend</v>
      </c>
      <c r="GA8" t="str">
        <v>Colchester &amp; Tendring AC</v>
      </c>
      <c r="GB8" t="str">
        <v>F</v>
      </c>
      <c r="GC8">
        <v>10</v>
      </c>
      <c r="GF8" t="str">
        <v>Amelia Golis</v>
      </c>
      <c r="GG8" t="str">
        <v>Colchester Harriers</v>
      </c>
      <c r="GH8" t="str">
        <v>F</v>
      </c>
      <c r="GI8">
        <v>51</v>
      </c>
      <c r="GR8" t="str">
        <v>Georgia Coyles</v>
      </c>
      <c r="GS8" t="str">
        <v>Harwich Runners</v>
      </c>
      <c r="GT8" t="str">
        <v>F</v>
      </c>
      <c r="GU8" t="str">
        <v/>
      </c>
      <c r="GX8" t="str">
        <v>Eva Whale</v>
      </c>
      <c r="GY8" t="str">
        <v>Halstead R R</v>
      </c>
      <c r="GZ8" t="str">
        <v>F</v>
      </c>
      <c r="HA8" t="str">
        <v/>
      </c>
      <c r="HD8" t="str">
        <v>Imogen Bucys</v>
      </c>
      <c r="HE8" t="str">
        <v>Ipswich Jaffa</v>
      </c>
      <c r="HF8" t="str">
        <v>F</v>
      </c>
      <c r="HG8" t="str">
        <v/>
      </c>
      <c r="IH8" t="str">
        <v>Ronni Townsend</v>
      </c>
      <c r="II8" t="str">
        <v>Colchester &amp; Tendring AC</v>
      </c>
      <c r="IJ8" t="str">
        <v>F</v>
      </c>
      <c r="IK8" t="str">
        <v/>
      </c>
      <c r="IN8" t="str">
        <v>Amelia Golis</v>
      </c>
      <c r="IO8" t="str">
        <v>Colchester Harriers</v>
      </c>
      <c r="IP8" t="str">
        <v>F</v>
      </c>
      <c r="IQ8" t="str">
        <v/>
      </c>
      <c r="IZ8" t="str">
        <v>Georgia Coyles</v>
      </c>
      <c r="JA8" t="str">
        <v>Harwich Runners</v>
      </c>
      <c r="JB8" t="str">
        <v>F</v>
      </c>
      <c r="JC8" t="str">
        <v/>
      </c>
      <c r="JF8" t="str">
        <v>Eva Whale</v>
      </c>
      <c r="JG8" t="str">
        <v>Halstead R R</v>
      </c>
      <c r="JH8" t="str">
        <v>F</v>
      </c>
      <c r="JI8" t="str">
        <v/>
      </c>
      <c r="JL8" t="str">
        <v>Imogen Bucys</v>
      </c>
      <c r="JM8" t="str">
        <v>Ipswich Jaffa</v>
      </c>
      <c r="JN8" t="str">
        <v>F</v>
      </c>
      <c r="JO8" t="str">
        <v/>
      </c>
    </row>
    <row r="9" spans="2:301" x14ac:dyDescent="0.35">
      <c r="B9" t="str">
        <v>Georgia Duckworth</v>
      </c>
      <c r="C9" t="str">
        <v>Colchester &amp; Tendring AC</v>
      </c>
      <c r="D9" t="str">
        <v>F</v>
      </c>
      <c r="E9" t="str">
        <v/>
      </c>
      <c r="H9" t="str">
        <v>Beatrice Sivyer</v>
      </c>
      <c r="I9" t="str">
        <v>Colchester Harriers</v>
      </c>
      <c r="J9" t="str">
        <v>F</v>
      </c>
      <c r="K9" t="str">
        <v/>
      </c>
      <c r="T9" t="str">
        <v>Alliana Peros</v>
      </c>
      <c r="U9" t="str">
        <v>Harwich Runners</v>
      </c>
      <c r="V9" t="str">
        <v>F</v>
      </c>
      <c r="W9" t="str">
        <v/>
      </c>
      <c r="Z9" t="str">
        <v>Amalie Twydell</v>
      </c>
      <c r="AA9" t="str">
        <v>Halstead R R</v>
      </c>
      <c r="AB9" t="str">
        <v>F</v>
      </c>
      <c r="AC9">
        <v>3</v>
      </c>
      <c r="AF9" t="str">
        <v>Isobel Grosett</v>
      </c>
      <c r="AG9" t="str">
        <v>Ipswich Jaffa</v>
      </c>
      <c r="AH9" t="str">
        <v>F</v>
      </c>
      <c r="AI9">
        <v>15</v>
      </c>
      <c r="BJ9" t="str">
        <v>Georgia Duckworth</v>
      </c>
      <c r="BK9" t="str">
        <v>Colchester &amp; Tendring AC</v>
      </c>
      <c r="BL9" t="str">
        <v>F</v>
      </c>
      <c r="BM9" t="str">
        <v/>
      </c>
      <c r="BP9" t="str">
        <v>Beatrice Sivyer</v>
      </c>
      <c r="BQ9" t="str">
        <v>Colchester Harriers</v>
      </c>
      <c r="BR9" t="str">
        <v>F</v>
      </c>
      <c r="BS9" t="str">
        <v/>
      </c>
      <c r="CB9" t="str">
        <v>Alliana Peros</v>
      </c>
      <c r="CC9" t="str">
        <v>Harwich Runners</v>
      </c>
      <c r="CD9" t="str">
        <v>F</v>
      </c>
      <c r="CE9">
        <v>52</v>
      </c>
      <c r="CH9" t="str">
        <v>Amalie Twydell</v>
      </c>
      <c r="CI9" t="str">
        <v>Halstead R R</v>
      </c>
      <c r="CJ9" t="str">
        <v>F</v>
      </c>
      <c r="CK9">
        <v>1</v>
      </c>
      <c r="CN9" t="str">
        <v>Isobel Grosett</v>
      </c>
      <c r="CO9" t="str">
        <v>Ipswich Jaffa</v>
      </c>
      <c r="CP9" t="str">
        <v>F</v>
      </c>
      <c r="CQ9">
        <v>14</v>
      </c>
      <c r="DR9" t="str">
        <v>Georgia Duckworth</v>
      </c>
      <c r="DS9" t="str">
        <v>Colchester &amp; Tendring AC</v>
      </c>
      <c r="DT9" t="str">
        <v>F</v>
      </c>
      <c r="DU9" t="str">
        <v/>
      </c>
      <c r="DX9" t="str">
        <v>Beatrice Sivyer</v>
      </c>
      <c r="DY9" t="str">
        <v>Colchester Harriers</v>
      </c>
      <c r="DZ9" t="str">
        <v>F</v>
      </c>
      <c r="EA9">
        <v>8</v>
      </c>
      <c r="EJ9" t="str">
        <v>Alliana Peros</v>
      </c>
      <c r="EK9" t="str">
        <v>Harwich Runners</v>
      </c>
      <c r="EL9" t="str">
        <v>F</v>
      </c>
      <c r="EM9" t="str">
        <v/>
      </c>
      <c r="EP9" t="str">
        <v>Amalie Twydell</v>
      </c>
      <c r="EQ9" t="str">
        <v>Halstead R R</v>
      </c>
      <c r="ER9" t="str">
        <v>F</v>
      </c>
      <c r="ES9" t="str">
        <v/>
      </c>
      <c r="EV9" t="str">
        <v>Isobel Grosett</v>
      </c>
      <c r="EW9" t="str">
        <v>Ipswich Jaffa</v>
      </c>
      <c r="EX9" t="str">
        <v>F</v>
      </c>
      <c r="EY9" t="str">
        <v/>
      </c>
      <c r="FZ9" t="str">
        <v>Georgia Duckworth</v>
      </c>
      <c r="GA9" t="str">
        <v>Colchester &amp; Tendring AC</v>
      </c>
      <c r="GB9" t="str">
        <v>F</v>
      </c>
      <c r="GC9" t="str">
        <v/>
      </c>
      <c r="GF9" t="str">
        <v>Beatrice Sivyer</v>
      </c>
      <c r="GG9" t="str">
        <v>Colchester Harriers</v>
      </c>
      <c r="GH9" t="str">
        <v>F</v>
      </c>
      <c r="GI9" t="str">
        <v/>
      </c>
      <c r="GR9" t="str">
        <v>Alliana Peros</v>
      </c>
      <c r="GS9" t="str">
        <v>Harwich Runners</v>
      </c>
      <c r="GT9" t="str">
        <v>F</v>
      </c>
      <c r="GU9" t="str">
        <v/>
      </c>
      <c r="GX9" t="str">
        <v>Amalie Twydell</v>
      </c>
      <c r="GY9" t="str">
        <v>Halstead R R</v>
      </c>
      <c r="GZ9" t="str">
        <v>F</v>
      </c>
      <c r="HA9">
        <v>3</v>
      </c>
      <c r="HD9" t="str">
        <v>Isobel Grosett</v>
      </c>
      <c r="HE9" t="str">
        <v>Ipswich Jaffa</v>
      </c>
      <c r="HF9" t="str">
        <v>F</v>
      </c>
      <c r="HG9" t="str">
        <v/>
      </c>
      <c r="IH9" t="str">
        <v>Georgia Duckworth</v>
      </c>
      <c r="II9" t="str">
        <v>Colchester &amp; Tendring AC</v>
      </c>
      <c r="IJ9" t="str">
        <v>F</v>
      </c>
      <c r="IK9" t="str">
        <v/>
      </c>
      <c r="IN9" t="str">
        <v>Beatrice Sivyer</v>
      </c>
      <c r="IO9" t="str">
        <v>Colchester Harriers</v>
      </c>
      <c r="IP9" t="str">
        <v>F</v>
      </c>
      <c r="IQ9" t="str">
        <v/>
      </c>
      <c r="IZ9" t="str">
        <v>Alliana Peros</v>
      </c>
      <c r="JA9" t="str">
        <v>Harwich Runners</v>
      </c>
      <c r="JB9" t="str">
        <v>F</v>
      </c>
      <c r="JC9" t="str">
        <v/>
      </c>
      <c r="JF9" t="str">
        <v>Amalie Twydell</v>
      </c>
      <c r="JG9" t="str">
        <v>Halstead R R</v>
      </c>
      <c r="JH9" t="str">
        <v>F</v>
      </c>
      <c r="JI9" t="str">
        <v/>
      </c>
      <c r="JL9" t="str">
        <v>Isobel Grosett</v>
      </c>
      <c r="JM9" t="str">
        <v>Ipswich Jaffa</v>
      </c>
      <c r="JN9" t="str">
        <v>F</v>
      </c>
      <c r="JO9" t="str">
        <v/>
      </c>
    </row>
    <row r="10" spans="2:301" x14ac:dyDescent="0.35">
      <c r="B10" t="str">
        <v>Erin Heap</v>
      </c>
      <c r="C10" t="str">
        <v>Colchester &amp; Tendring AC</v>
      </c>
      <c r="D10" t="str">
        <v>F</v>
      </c>
      <c r="E10">
        <v>42</v>
      </c>
      <c r="H10" t="str">
        <v>Bethany Reynolds</v>
      </c>
      <c r="I10" t="str">
        <v>Colchester Harriers</v>
      </c>
      <c r="J10" t="str">
        <v>F</v>
      </c>
      <c r="K10">
        <v>38</v>
      </c>
      <c r="T10" t="str">
        <v>Alice Flatt</v>
      </c>
      <c r="U10" t="str">
        <v>Harwich Runners</v>
      </c>
      <c r="V10" t="str">
        <v>F</v>
      </c>
      <c r="W10">
        <v>30</v>
      </c>
      <c r="AF10" t="str">
        <v>Mila Joyson</v>
      </c>
      <c r="AG10" t="str">
        <v>Ipswich Jaffa</v>
      </c>
      <c r="AH10" t="str">
        <v>F</v>
      </c>
      <c r="AI10" t="str">
        <v/>
      </c>
      <c r="BJ10" t="str">
        <v>Erin Heap</v>
      </c>
      <c r="BK10" t="str">
        <v>Colchester &amp; Tendring AC</v>
      </c>
      <c r="BL10" t="str">
        <v>F</v>
      </c>
      <c r="BM10" t="str">
        <v/>
      </c>
      <c r="BP10" t="str">
        <v>Bethany Reynolds</v>
      </c>
      <c r="BQ10" t="str">
        <v>Colchester Harriers</v>
      </c>
      <c r="BR10" t="str">
        <v>F</v>
      </c>
      <c r="BS10" t="str">
        <v/>
      </c>
      <c r="CB10" t="str">
        <v>Alice Flatt</v>
      </c>
      <c r="CC10" t="str">
        <v>Harwich Runners</v>
      </c>
      <c r="CD10" t="str">
        <v>F</v>
      </c>
      <c r="CE10">
        <v>47</v>
      </c>
      <c r="CN10" t="str">
        <v>Mila Joyson</v>
      </c>
      <c r="CO10" t="str">
        <v>Ipswich Jaffa</v>
      </c>
      <c r="CP10" t="str">
        <v>F</v>
      </c>
      <c r="CQ10" t="str">
        <v/>
      </c>
      <c r="DR10" t="str">
        <v>Erin Heap</v>
      </c>
      <c r="DS10" t="str">
        <v>Colchester &amp; Tendring AC</v>
      </c>
      <c r="DT10" t="str">
        <v>F</v>
      </c>
      <c r="DU10" t="str">
        <v/>
      </c>
      <c r="DX10" t="str">
        <v>Bethany Reynolds</v>
      </c>
      <c r="DY10" t="str">
        <v>Colchester Harriers</v>
      </c>
      <c r="DZ10" t="str">
        <v>F</v>
      </c>
      <c r="EA10">
        <v>32</v>
      </c>
      <c r="EJ10" t="str">
        <v>Alice Flatt</v>
      </c>
      <c r="EK10" t="str">
        <v>Harwich Runners</v>
      </c>
      <c r="EL10" t="str">
        <v>F</v>
      </c>
      <c r="EM10" t="str">
        <v/>
      </c>
      <c r="EV10" t="str">
        <v>Mila Joyson</v>
      </c>
      <c r="EW10" t="str">
        <v>Ipswich Jaffa</v>
      </c>
      <c r="EX10" t="str">
        <v>F</v>
      </c>
      <c r="EY10" t="str">
        <v/>
      </c>
      <c r="FZ10" t="str">
        <v>Erin Heap</v>
      </c>
      <c r="GA10" t="str">
        <v>Colchester &amp; Tendring AC</v>
      </c>
      <c r="GB10" t="str">
        <v>F</v>
      </c>
      <c r="GC10">
        <v>38</v>
      </c>
      <c r="GF10" t="str">
        <v>Bethany Reynolds</v>
      </c>
      <c r="GG10" t="str">
        <v>Colchester Harriers</v>
      </c>
      <c r="GH10" t="str">
        <v>F</v>
      </c>
      <c r="GI10" t="str">
        <v/>
      </c>
      <c r="GR10" t="str">
        <v>Alice Flatt</v>
      </c>
      <c r="GS10" t="str">
        <v>Harwich Runners</v>
      </c>
      <c r="GT10" t="str">
        <v>F</v>
      </c>
      <c r="GU10" t="str">
        <v/>
      </c>
      <c r="HD10" t="str">
        <v>Mila Joyson</v>
      </c>
      <c r="HE10" t="str">
        <v>Ipswich Jaffa</v>
      </c>
      <c r="HF10" t="str">
        <v>F</v>
      </c>
      <c r="HG10" t="str">
        <v/>
      </c>
      <c r="IH10" t="str">
        <v>Erin Heap</v>
      </c>
      <c r="II10" t="str">
        <v>Colchester &amp; Tendring AC</v>
      </c>
      <c r="IJ10" t="str">
        <v>F</v>
      </c>
      <c r="IK10" t="str">
        <v/>
      </c>
      <c r="IN10" t="str">
        <v>Bethany Reynolds</v>
      </c>
      <c r="IO10" t="str">
        <v>Colchester Harriers</v>
      </c>
      <c r="IP10" t="str">
        <v>F</v>
      </c>
      <c r="IQ10" t="str">
        <v/>
      </c>
      <c r="IZ10" t="str">
        <v>Alice Flatt</v>
      </c>
      <c r="JA10" t="str">
        <v>Harwich Runners</v>
      </c>
      <c r="JB10" t="str">
        <v>F</v>
      </c>
      <c r="JC10" t="str">
        <v/>
      </c>
      <c r="JL10" t="str">
        <v>Mila Joyson</v>
      </c>
      <c r="JM10" t="str">
        <v>Ipswich Jaffa</v>
      </c>
      <c r="JN10" t="str">
        <v>F</v>
      </c>
      <c r="JO10" t="str">
        <v/>
      </c>
    </row>
    <row r="11" spans="2:301" x14ac:dyDescent="0.35">
      <c r="B11" t="str">
        <v>Isabella Izzet</v>
      </c>
      <c r="C11" t="str">
        <v>Colchester &amp; Tendring AC</v>
      </c>
      <c r="D11" t="str">
        <v>F</v>
      </c>
      <c r="E11">
        <v>49</v>
      </c>
      <c r="H11" t="str">
        <v>Brooke Cooper</v>
      </c>
      <c r="I11" t="str">
        <v>Colchester Harriers</v>
      </c>
      <c r="J11" t="str">
        <v>F</v>
      </c>
      <c r="K11" t="str">
        <v/>
      </c>
      <c r="T11" t="str">
        <v>Florence Massey</v>
      </c>
      <c r="U11" t="str">
        <v>Harwich Runners</v>
      </c>
      <c r="V11" t="str">
        <v>F</v>
      </c>
      <c r="W11" t="str">
        <v/>
      </c>
      <c r="AF11" t="str">
        <v>Molly Raishbrook</v>
      </c>
      <c r="AG11" t="str">
        <v>Ipswich Jaffa</v>
      </c>
      <c r="AH11" t="str">
        <v>F</v>
      </c>
      <c r="AI11" t="str">
        <v/>
      </c>
      <c r="BJ11" t="str">
        <v>Isabella Izzet</v>
      </c>
      <c r="BK11" t="str">
        <v>Colchester &amp; Tendring AC</v>
      </c>
      <c r="BL11" t="str">
        <v>F</v>
      </c>
      <c r="BM11">
        <v>46</v>
      </c>
      <c r="BP11" t="str">
        <v>Brooke Cooper</v>
      </c>
      <c r="BQ11" t="str">
        <v>Colchester Harriers</v>
      </c>
      <c r="BR11" t="str">
        <v>F</v>
      </c>
      <c r="BS11" t="str">
        <v/>
      </c>
      <c r="CB11" t="str">
        <v>Florence Massey</v>
      </c>
      <c r="CC11" t="str">
        <v>Harwich Runners</v>
      </c>
      <c r="CD11" t="str">
        <v>F</v>
      </c>
      <c r="CE11" t="str">
        <v/>
      </c>
      <c r="CN11" t="str">
        <v>Molly Raishbrook</v>
      </c>
      <c r="CO11" t="str">
        <v>Ipswich Jaffa</v>
      </c>
      <c r="CP11" t="str">
        <v>F</v>
      </c>
      <c r="CQ11" t="str">
        <v/>
      </c>
      <c r="DR11" t="str">
        <v>Isabella Izzet</v>
      </c>
      <c r="DS11" t="str">
        <v>Colchester &amp; Tendring AC</v>
      </c>
      <c r="DT11" t="str">
        <v>F</v>
      </c>
      <c r="DU11">
        <v>49</v>
      </c>
      <c r="DX11" t="str">
        <v>Brooke Cooper</v>
      </c>
      <c r="DY11" t="str">
        <v>Colchester Harriers</v>
      </c>
      <c r="DZ11" t="str">
        <v>F</v>
      </c>
      <c r="EA11">
        <v>52</v>
      </c>
      <c r="EJ11" t="str">
        <v>Florence Massey</v>
      </c>
      <c r="EK11" t="str">
        <v>Harwich Runners</v>
      </c>
      <c r="EL11" t="str">
        <v>F</v>
      </c>
      <c r="EM11" t="str">
        <v/>
      </c>
      <c r="EV11" t="str">
        <v>Molly Raishbrook</v>
      </c>
      <c r="EW11" t="str">
        <v>Ipswich Jaffa</v>
      </c>
      <c r="EX11" t="str">
        <v>F</v>
      </c>
      <c r="EY11" t="str">
        <v/>
      </c>
      <c r="FZ11" t="str">
        <v>Isabella Izzet</v>
      </c>
      <c r="GA11" t="str">
        <v>Colchester &amp; Tendring AC</v>
      </c>
      <c r="GB11" t="str">
        <v>F</v>
      </c>
      <c r="GC11">
        <v>46</v>
      </c>
      <c r="GF11" t="str">
        <v>Brooke Cooper</v>
      </c>
      <c r="GG11" t="str">
        <v>Colchester Harriers</v>
      </c>
      <c r="GH11" t="str">
        <v>F</v>
      </c>
      <c r="GI11" t="str">
        <v/>
      </c>
      <c r="GR11" t="str">
        <v>Florence Massey</v>
      </c>
      <c r="GS11" t="str">
        <v>Harwich Runners</v>
      </c>
      <c r="GT11" t="str">
        <v>F</v>
      </c>
      <c r="GU11">
        <v>50</v>
      </c>
      <c r="HD11" t="str">
        <v>Molly Raishbrook</v>
      </c>
      <c r="HE11" t="str">
        <v>Ipswich Jaffa</v>
      </c>
      <c r="HF11" t="str">
        <v>F</v>
      </c>
      <c r="HG11" t="str">
        <v/>
      </c>
      <c r="IH11" t="str">
        <v>Isabella Izzet</v>
      </c>
      <c r="II11" t="str">
        <v>Colchester &amp; Tendring AC</v>
      </c>
      <c r="IJ11" t="str">
        <v>F</v>
      </c>
      <c r="IK11" t="str">
        <v/>
      </c>
      <c r="IN11" t="str">
        <v>Brooke Cooper</v>
      </c>
      <c r="IO11" t="str">
        <v>Colchester Harriers</v>
      </c>
      <c r="IP11" t="str">
        <v>F</v>
      </c>
      <c r="IQ11" t="str">
        <v/>
      </c>
      <c r="IZ11" t="str">
        <v>Florence Massey</v>
      </c>
      <c r="JA11" t="str">
        <v>Harwich Runners</v>
      </c>
      <c r="JB11" t="str">
        <v>F</v>
      </c>
      <c r="JC11" t="str">
        <v/>
      </c>
      <c r="JL11" t="str">
        <v>Molly Raishbrook</v>
      </c>
      <c r="JM11" t="str">
        <v>Ipswich Jaffa</v>
      </c>
      <c r="JN11" t="str">
        <v>F</v>
      </c>
      <c r="JO11" t="str">
        <v/>
      </c>
    </row>
    <row r="12" spans="2:301" x14ac:dyDescent="0.35">
      <c r="B12" t="str">
        <v>Lexie Koreman-Ball</v>
      </c>
      <c r="C12" t="str">
        <v>Colchester &amp; Tendring AC</v>
      </c>
      <c r="D12" t="str">
        <v>F</v>
      </c>
      <c r="E12" t="str">
        <v/>
      </c>
      <c r="H12" t="str">
        <v>Charlize Cooper</v>
      </c>
      <c r="I12" t="str">
        <v>Colchester Harriers</v>
      </c>
      <c r="J12" t="str">
        <v>F</v>
      </c>
      <c r="K12" t="str">
        <v/>
      </c>
      <c r="AF12" t="str">
        <v>Jasmine Smy</v>
      </c>
      <c r="AG12" t="str">
        <v>Ipswich Jaffa</v>
      </c>
      <c r="AH12" t="str">
        <v>F</v>
      </c>
      <c r="AI12">
        <v>31</v>
      </c>
      <c r="BJ12" t="str">
        <v>Lexie Koreman-Ball</v>
      </c>
      <c r="BK12" t="str">
        <v>Colchester &amp; Tendring AC</v>
      </c>
      <c r="BL12" t="str">
        <v>F</v>
      </c>
      <c r="BM12" t="str">
        <v/>
      </c>
      <c r="BP12" t="str">
        <v>Charlize Cooper</v>
      </c>
      <c r="BQ12" t="str">
        <v>Colchester Harriers</v>
      </c>
      <c r="BR12" t="str">
        <v>F</v>
      </c>
      <c r="BS12" t="str">
        <v/>
      </c>
      <c r="CN12" t="str">
        <v>Jasmine Smy</v>
      </c>
      <c r="CO12" t="str">
        <v>Ipswich Jaffa</v>
      </c>
      <c r="CP12" t="str">
        <v>F</v>
      </c>
      <c r="CQ12" t="str">
        <v/>
      </c>
      <c r="DR12" t="str">
        <v>Lexie Koreman-Ball</v>
      </c>
      <c r="DS12" t="str">
        <v>Colchester &amp; Tendring AC</v>
      </c>
      <c r="DT12" t="str">
        <v>F</v>
      </c>
      <c r="DU12" t="str">
        <v/>
      </c>
      <c r="DX12" t="str">
        <v>Charlize Cooper</v>
      </c>
      <c r="DY12" t="str">
        <v>Colchester Harriers</v>
      </c>
      <c r="DZ12" t="str">
        <v>F</v>
      </c>
      <c r="EA12">
        <v>54</v>
      </c>
      <c r="EV12" t="str">
        <v>Jasmine Smy</v>
      </c>
      <c r="EW12" t="str">
        <v>Ipswich Jaffa</v>
      </c>
      <c r="EX12" t="str">
        <v>F</v>
      </c>
      <c r="EY12" t="str">
        <v/>
      </c>
      <c r="FZ12" t="str">
        <v>Lexie Koreman-Ball</v>
      </c>
      <c r="GA12" t="str">
        <v>Colchester &amp; Tendring AC</v>
      </c>
      <c r="GB12" t="str">
        <v>F</v>
      </c>
      <c r="GC12" t="str">
        <v/>
      </c>
      <c r="GF12" t="str">
        <v>Charlize Cooper</v>
      </c>
      <c r="GG12" t="str">
        <v>Colchester Harriers</v>
      </c>
      <c r="GH12" t="str">
        <v>F</v>
      </c>
      <c r="GI12" t="str">
        <v/>
      </c>
      <c r="HD12" t="str">
        <v>Jasmine Smy</v>
      </c>
      <c r="HE12" t="str">
        <v>Ipswich Jaffa</v>
      </c>
      <c r="HF12" t="str">
        <v>F</v>
      </c>
      <c r="HG12" t="str">
        <v/>
      </c>
      <c r="IH12" t="str">
        <v>Lexie Koreman-Ball</v>
      </c>
      <c r="II12" t="str">
        <v>Colchester &amp; Tendring AC</v>
      </c>
      <c r="IJ12" t="str">
        <v>F</v>
      </c>
      <c r="IK12" t="str">
        <v/>
      </c>
      <c r="IN12" t="str">
        <v>Charlize Cooper</v>
      </c>
      <c r="IO12" t="str">
        <v>Colchester Harriers</v>
      </c>
      <c r="IP12" t="str">
        <v>F</v>
      </c>
      <c r="IQ12" t="str">
        <v/>
      </c>
      <c r="JL12" t="str">
        <v>Jasmine Smy</v>
      </c>
      <c r="JM12" t="str">
        <v>Ipswich Jaffa</v>
      </c>
      <c r="JN12" t="str">
        <v>F</v>
      </c>
      <c r="JO12" t="str">
        <v/>
      </c>
    </row>
    <row r="13" spans="2:301" x14ac:dyDescent="0.35">
      <c r="B13" t="str">
        <v>Sofia Lyttle</v>
      </c>
      <c r="C13" t="str">
        <v>Colchester &amp; Tendring AC</v>
      </c>
      <c r="D13" t="str">
        <v>F</v>
      </c>
      <c r="E13" t="str">
        <v/>
      </c>
      <c r="H13" t="str">
        <v>Chinonso Ibe</v>
      </c>
      <c r="I13" t="str">
        <v>Colchester Harriers</v>
      </c>
      <c r="J13" t="str">
        <v>F</v>
      </c>
      <c r="K13" t="str">
        <v/>
      </c>
      <c r="AF13" t="str">
        <v>Orla Squirrell</v>
      </c>
      <c r="AG13" t="str">
        <v>Ipswich Jaffa</v>
      </c>
      <c r="AH13" t="str">
        <v>F</v>
      </c>
      <c r="AI13">
        <v>47</v>
      </c>
      <c r="BJ13" t="str">
        <v>Sofia Lyttle</v>
      </c>
      <c r="BK13" t="str">
        <v>Colchester &amp; Tendring AC</v>
      </c>
      <c r="BL13" t="str">
        <v>F</v>
      </c>
      <c r="BM13" t="str">
        <v/>
      </c>
      <c r="BP13" t="str">
        <v>Chinonso Ibe</v>
      </c>
      <c r="BQ13" t="str">
        <v>Colchester Harriers</v>
      </c>
      <c r="BR13" t="str">
        <v>F</v>
      </c>
      <c r="BS13" t="str">
        <v/>
      </c>
      <c r="CN13" t="str">
        <v>Orla Squirrell</v>
      </c>
      <c r="CO13" t="str">
        <v>Ipswich Jaffa</v>
      </c>
      <c r="CP13" t="str">
        <v>F</v>
      </c>
      <c r="CQ13">
        <v>51</v>
      </c>
      <c r="DR13" t="str">
        <v>Sofia Lyttle</v>
      </c>
      <c r="DS13" t="str">
        <v>Colchester &amp; Tendring AC</v>
      </c>
      <c r="DT13" t="str">
        <v>F</v>
      </c>
      <c r="DU13" t="str">
        <v/>
      </c>
      <c r="DX13" t="str">
        <v>Chinonso Ibe</v>
      </c>
      <c r="DY13" t="str">
        <v>Colchester Harriers</v>
      </c>
      <c r="DZ13" t="str">
        <v>F</v>
      </c>
      <c r="EA13" t="str">
        <v/>
      </c>
      <c r="EV13" t="str">
        <v>Orla Squirrell</v>
      </c>
      <c r="EW13" t="str">
        <v>Ipswich Jaffa</v>
      </c>
      <c r="EX13" t="str">
        <v>F</v>
      </c>
      <c r="EY13">
        <v>53</v>
      </c>
      <c r="FZ13" t="str">
        <v>Sofia Lyttle</v>
      </c>
      <c r="GA13" t="str">
        <v>Colchester &amp; Tendring AC</v>
      </c>
      <c r="GB13" t="str">
        <v>F</v>
      </c>
      <c r="GC13" t="str">
        <v/>
      </c>
      <c r="GF13" t="str">
        <v>Chinonso Ibe</v>
      </c>
      <c r="GG13" t="str">
        <v>Colchester Harriers</v>
      </c>
      <c r="GH13" t="str">
        <v>F</v>
      </c>
      <c r="GI13" t="str">
        <v/>
      </c>
      <c r="HD13" t="str">
        <v>Orla Squirrell</v>
      </c>
      <c r="HE13" t="str">
        <v>Ipswich Jaffa</v>
      </c>
      <c r="HF13" t="str">
        <v>F</v>
      </c>
      <c r="HG13" t="str">
        <v/>
      </c>
      <c r="IH13" t="str">
        <v>Sofia Lyttle</v>
      </c>
      <c r="II13" t="str">
        <v>Colchester &amp; Tendring AC</v>
      </c>
      <c r="IJ13" t="str">
        <v>F</v>
      </c>
      <c r="IK13" t="str">
        <v/>
      </c>
      <c r="IN13" t="str">
        <v>Chinonso Ibe</v>
      </c>
      <c r="IO13" t="str">
        <v>Colchester Harriers</v>
      </c>
      <c r="IP13" t="str">
        <v>F</v>
      </c>
      <c r="IQ13" t="str">
        <v/>
      </c>
      <c r="JL13" t="str">
        <v>Orla Squirrell</v>
      </c>
      <c r="JM13" t="str">
        <v>Ipswich Jaffa</v>
      </c>
      <c r="JN13" t="str">
        <v>F</v>
      </c>
      <c r="JO13" t="str">
        <v/>
      </c>
    </row>
    <row r="14" spans="2:301" x14ac:dyDescent="0.35">
      <c r="B14" t="str">
        <v>Shambhavi Madhusudhanan</v>
      </c>
      <c r="C14" t="str">
        <v>Colchester &amp; Tendring AC</v>
      </c>
      <c r="D14" t="str">
        <v>F</v>
      </c>
      <c r="E14" t="str">
        <v/>
      </c>
      <c r="H14" t="str">
        <v>Darcey Smith</v>
      </c>
      <c r="I14" t="str">
        <v>Colchester Harriers</v>
      </c>
      <c r="J14" t="str">
        <v>F</v>
      </c>
      <c r="K14">
        <v>29</v>
      </c>
      <c r="AF14" t="str">
        <v>Seren Bloor</v>
      </c>
      <c r="AG14" t="str">
        <v>Ipswich Jaffa</v>
      </c>
      <c r="AH14" t="str">
        <v>F</v>
      </c>
      <c r="AI14" t="str">
        <v/>
      </c>
      <c r="BJ14" t="str">
        <v>Shambhavi Madhusudhanan</v>
      </c>
      <c r="BK14" t="str">
        <v>Colchester &amp; Tendring AC</v>
      </c>
      <c r="BL14" t="str">
        <v>F</v>
      </c>
      <c r="BM14" t="str">
        <v/>
      </c>
      <c r="BP14" t="str">
        <v>Darcey Smith</v>
      </c>
      <c r="BQ14" t="str">
        <v>Colchester Harriers</v>
      </c>
      <c r="BR14" t="str">
        <v>F</v>
      </c>
      <c r="BS14">
        <v>35</v>
      </c>
      <c r="CN14" t="str">
        <v>Seren Bloor</v>
      </c>
      <c r="CO14" t="str">
        <v>Ipswich Jaffa</v>
      </c>
      <c r="CP14" t="str">
        <v>F</v>
      </c>
      <c r="CQ14">
        <v>34</v>
      </c>
      <c r="DR14" t="str">
        <v>Shambhavi Madhusudhanan</v>
      </c>
      <c r="DS14" t="str">
        <v>Colchester &amp; Tendring AC</v>
      </c>
      <c r="DT14" t="str">
        <v>F</v>
      </c>
      <c r="DU14" t="str">
        <v/>
      </c>
      <c r="DX14" t="str">
        <v>Darcey Smith</v>
      </c>
      <c r="DY14" t="str">
        <v>Colchester Harriers</v>
      </c>
      <c r="DZ14" t="str">
        <v>F</v>
      </c>
      <c r="EA14">
        <v>24</v>
      </c>
      <c r="EV14" t="str">
        <v>Seren Bloor</v>
      </c>
      <c r="EW14" t="str">
        <v>Ipswich Jaffa</v>
      </c>
      <c r="EX14" t="str">
        <v>F</v>
      </c>
      <c r="EY14">
        <v>41</v>
      </c>
      <c r="FZ14" t="str">
        <v>Shambhavi Madhusudhanan</v>
      </c>
      <c r="GA14" t="str">
        <v>Colchester &amp; Tendring AC</v>
      </c>
      <c r="GB14" t="str">
        <v>F</v>
      </c>
      <c r="GC14" t="str">
        <v/>
      </c>
      <c r="GF14" t="str">
        <v>Darcey Smith</v>
      </c>
      <c r="GG14" t="str">
        <v>Colchester Harriers</v>
      </c>
      <c r="GH14" t="str">
        <v>F</v>
      </c>
      <c r="GI14">
        <v>35</v>
      </c>
      <c r="HD14" t="str">
        <v>Seren Bloor</v>
      </c>
      <c r="HE14" t="str">
        <v>Ipswich Jaffa</v>
      </c>
      <c r="HF14" t="str">
        <v>F</v>
      </c>
      <c r="HG14">
        <v>31</v>
      </c>
      <c r="IH14" t="str">
        <v>Shambhavi Madhusudhanan</v>
      </c>
      <c r="II14" t="str">
        <v>Colchester &amp; Tendring AC</v>
      </c>
      <c r="IJ14" t="str">
        <v>F</v>
      </c>
      <c r="IK14" t="str">
        <v/>
      </c>
      <c r="IN14" t="str">
        <v>Darcey Smith</v>
      </c>
      <c r="IO14" t="str">
        <v>Colchester Harriers</v>
      </c>
      <c r="IP14" t="str">
        <v>F</v>
      </c>
      <c r="IQ14" t="str">
        <v/>
      </c>
      <c r="JL14" t="str">
        <v>Seren Bloor</v>
      </c>
      <c r="JM14" t="str">
        <v>Ipswich Jaffa</v>
      </c>
      <c r="JN14" t="str">
        <v>F</v>
      </c>
      <c r="JO14" t="str">
        <v/>
      </c>
    </row>
    <row r="15" spans="2:301" x14ac:dyDescent="0.35">
      <c r="B15" t="str">
        <v>Isla Menzies</v>
      </c>
      <c r="C15" t="str">
        <v>Colchester &amp; Tendring AC</v>
      </c>
      <c r="D15" t="str">
        <v>F</v>
      </c>
      <c r="E15" t="str">
        <v/>
      </c>
      <c r="H15" t="str">
        <v>Delilah Davies</v>
      </c>
      <c r="I15" t="str">
        <v>Colchester Harriers</v>
      </c>
      <c r="J15" t="str">
        <v>F</v>
      </c>
      <c r="K15" t="str">
        <v/>
      </c>
      <c r="AF15" t="str">
        <v>Isla Roberts</v>
      </c>
      <c r="AG15" t="str">
        <v>Ipswich Jaffa</v>
      </c>
      <c r="AH15" t="str">
        <v>F</v>
      </c>
      <c r="AI15">
        <v>6</v>
      </c>
      <c r="BJ15" t="str">
        <v>Isla Menzies</v>
      </c>
      <c r="BK15" t="str">
        <v>Colchester &amp; Tendring AC</v>
      </c>
      <c r="BL15" t="str">
        <v>F</v>
      </c>
      <c r="BM15" t="str">
        <v/>
      </c>
      <c r="BP15" t="str">
        <v>Delilah Davies</v>
      </c>
      <c r="BQ15" t="str">
        <v>Colchester Harriers</v>
      </c>
      <c r="BR15" t="str">
        <v>F</v>
      </c>
      <c r="BS15" t="str">
        <v/>
      </c>
      <c r="CN15" t="str">
        <v>Isla Roberts</v>
      </c>
      <c r="CO15" t="str">
        <v>Ipswich Jaffa</v>
      </c>
      <c r="CP15" t="str">
        <v>F</v>
      </c>
      <c r="CQ15">
        <v>6</v>
      </c>
      <c r="DR15" t="str">
        <v>Isla Menzies</v>
      </c>
      <c r="DS15" t="str">
        <v>Colchester &amp; Tendring AC</v>
      </c>
      <c r="DT15" t="str">
        <v>F</v>
      </c>
      <c r="DU15" t="str">
        <v/>
      </c>
      <c r="DX15" t="str">
        <v>Delilah Davies</v>
      </c>
      <c r="DY15" t="str">
        <v>Colchester Harriers</v>
      </c>
      <c r="DZ15" t="str">
        <v>F</v>
      </c>
      <c r="EA15">
        <v>40</v>
      </c>
      <c r="EV15" t="str">
        <v>Isla Roberts</v>
      </c>
      <c r="EW15" t="str">
        <v>Ipswich Jaffa</v>
      </c>
      <c r="EX15" t="str">
        <v>F</v>
      </c>
      <c r="EY15" t="str">
        <v/>
      </c>
      <c r="FZ15" t="str">
        <v>Isla Menzies</v>
      </c>
      <c r="GA15" t="str">
        <v>Colchester &amp; Tendring AC</v>
      </c>
      <c r="GB15" t="str">
        <v>F</v>
      </c>
      <c r="GC15" t="str">
        <v/>
      </c>
      <c r="GF15" t="str">
        <v>Delilah Davies</v>
      </c>
      <c r="GG15" t="str">
        <v>Colchester Harriers</v>
      </c>
      <c r="GH15" t="str">
        <v>F</v>
      </c>
      <c r="GI15">
        <v>48</v>
      </c>
      <c r="HD15" t="str">
        <v>Isla Roberts</v>
      </c>
      <c r="HE15" t="str">
        <v>Ipswich Jaffa</v>
      </c>
      <c r="HF15" t="str">
        <v>F</v>
      </c>
      <c r="HG15" t="str">
        <v/>
      </c>
      <c r="IH15" t="str">
        <v>Isla Menzies</v>
      </c>
      <c r="II15" t="str">
        <v>Colchester &amp; Tendring AC</v>
      </c>
      <c r="IJ15" t="str">
        <v>F</v>
      </c>
      <c r="IK15" t="str">
        <v/>
      </c>
      <c r="IN15" t="str">
        <v>Delilah Davies</v>
      </c>
      <c r="IO15" t="str">
        <v>Colchester Harriers</v>
      </c>
      <c r="IP15" t="str">
        <v>F</v>
      </c>
      <c r="IQ15" t="str">
        <v/>
      </c>
      <c r="JL15" t="str">
        <v>Isla Roberts</v>
      </c>
      <c r="JM15" t="str">
        <v>Ipswich Jaffa</v>
      </c>
      <c r="JN15" t="str">
        <v>F</v>
      </c>
      <c r="JO15" t="str">
        <v/>
      </c>
    </row>
    <row r="16" spans="2:301" x14ac:dyDescent="0.35">
      <c r="B16" t="str">
        <v>Lisa Ndungu</v>
      </c>
      <c r="C16" t="str">
        <v>Colchester &amp; Tendring AC</v>
      </c>
      <c r="D16" t="str">
        <v>F</v>
      </c>
      <c r="E16" t="str">
        <v/>
      </c>
      <c r="H16" t="str">
        <v>EhinomeOluwatosin Arewa</v>
      </c>
      <c r="I16" t="str">
        <v>Colchester Harriers</v>
      </c>
      <c r="J16" t="str">
        <v>F</v>
      </c>
      <c r="K16" t="str">
        <v/>
      </c>
      <c r="AF16" t="str">
        <v>Poppy Fairs</v>
      </c>
      <c r="AG16" t="str">
        <v>Ipswich Jaffa</v>
      </c>
      <c r="AH16" t="str">
        <v>F</v>
      </c>
      <c r="AI16" t="str">
        <v/>
      </c>
      <c r="BJ16" t="str">
        <v>Lisa Ndungu</v>
      </c>
      <c r="BK16" t="str">
        <v>Colchester &amp; Tendring AC</v>
      </c>
      <c r="BL16" t="str">
        <v>F</v>
      </c>
      <c r="BM16">
        <v>53</v>
      </c>
      <c r="BP16" t="str">
        <v>EhinomeOluwatosin Arewa</v>
      </c>
      <c r="BQ16" t="str">
        <v>Colchester Harriers</v>
      </c>
      <c r="BR16" t="str">
        <v>F</v>
      </c>
      <c r="BS16" t="str">
        <v/>
      </c>
      <c r="CN16" t="str">
        <v>Poppy Fairs</v>
      </c>
      <c r="CO16" t="str">
        <v>Ipswich Jaffa</v>
      </c>
      <c r="CP16" t="str">
        <v>F</v>
      </c>
      <c r="CQ16" t="str">
        <v/>
      </c>
      <c r="DR16" t="str">
        <v>Lisa Ndungu</v>
      </c>
      <c r="DS16" t="str">
        <v>Colchester &amp; Tendring AC</v>
      </c>
      <c r="DT16" t="str">
        <v>F</v>
      </c>
      <c r="DU16" t="str">
        <v/>
      </c>
      <c r="DX16" t="str">
        <v>EhinomeOluwatosin Arewa</v>
      </c>
      <c r="DY16" t="str">
        <v>Colchester Harriers</v>
      </c>
      <c r="DZ16" t="str">
        <v>F</v>
      </c>
      <c r="EA16" t="str">
        <v/>
      </c>
      <c r="EV16" t="str">
        <v>Poppy Fairs</v>
      </c>
      <c r="EW16" t="str">
        <v>Ipswich Jaffa</v>
      </c>
      <c r="EX16" t="str">
        <v>F</v>
      </c>
      <c r="EY16" t="str">
        <v/>
      </c>
      <c r="FZ16" t="str">
        <v>Lisa Ndungu</v>
      </c>
      <c r="GA16" t="str">
        <v>Colchester &amp; Tendring AC</v>
      </c>
      <c r="GB16" t="str">
        <v>F</v>
      </c>
      <c r="GC16">
        <v>47</v>
      </c>
      <c r="GF16" t="str">
        <v>EhinomeOluwatosin Arewa</v>
      </c>
      <c r="GG16" t="str">
        <v>Colchester Harriers</v>
      </c>
      <c r="GH16" t="str">
        <v>F</v>
      </c>
      <c r="GI16" t="str">
        <v/>
      </c>
      <c r="HD16" t="str">
        <v>Poppy Fairs</v>
      </c>
      <c r="HE16" t="str">
        <v>Ipswich Jaffa</v>
      </c>
      <c r="HF16" t="str">
        <v>F</v>
      </c>
      <c r="HG16" t="str">
        <v/>
      </c>
      <c r="IH16" t="str">
        <v>Lisa Ndungu</v>
      </c>
      <c r="II16" t="str">
        <v>Colchester &amp; Tendring AC</v>
      </c>
      <c r="IJ16" t="str">
        <v>F</v>
      </c>
      <c r="IK16" t="str">
        <v/>
      </c>
      <c r="IN16" t="str">
        <v>EhinomeOluwatosin Arewa</v>
      </c>
      <c r="IO16" t="str">
        <v>Colchester Harriers</v>
      </c>
      <c r="IP16" t="str">
        <v>F</v>
      </c>
      <c r="IQ16" t="str">
        <v/>
      </c>
      <c r="JL16" t="str">
        <v>Poppy Fairs</v>
      </c>
      <c r="JM16" t="str">
        <v>Ipswich Jaffa</v>
      </c>
      <c r="JN16" t="str">
        <v>F</v>
      </c>
      <c r="JO16" t="str">
        <v/>
      </c>
    </row>
    <row r="17" spans="2:275" x14ac:dyDescent="0.35">
      <c r="B17" t="str">
        <v>Leila Nicholls</v>
      </c>
      <c r="C17" t="str">
        <v>Colchester &amp; Tendring AC</v>
      </c>
      <c r="D17" t="str">
        <v>F</v>
      </c>
      <c r="E17" t="str">
        <v/>
      </c>
      <c r="H17" t="str">
        <v>Eleanor Coward</v>
      </c>
      <c r="I17" t="str">
        <v>Colchester Harriers</v>
      </c>
      <c r="J17" t="str">
        <v>F</v>
      </c>
      <c r="K17" t="str">
        <v/>
      </c>
      <c r="AF17" t="str">
        <v>Sienna Jones</v>
      </c>
      <c r="AG17" t="str">
        <v>Ipswich Jaffa</v>
      </c>
      <c r="AH17" t="str">
        <v>F</v>
      </c>
      <c r="AI17" t="str">
        <v/>
      </c>
      <c r="BJ17" t="str">
        <v>Leila Nicholls</v>
      </c>
      <c r="BK17" t="str">
        <v>Colchester &amp; Tendring AC</v>
      </c>
      <c r="BL17" t="str">
        <v>F</v>
      </c>
      <c r="BM17" t="str">
        <v/>
      </c>
      <c r="BP17" t="str">
        <v>Eleanor Coward</v>
      </c>
      <c r="BQ17" t="str">
        <v>Colchester Harriers</v>
      </c>
      <c r="BR17" t="str">
        <v>F</v>
      </c>
      <c r="BS17" t="str">
        <v/>
      </c>
      <c r="CN17" t="str">
        <v>Sienna Jones</v>
      </c>
      <c r="CO17" t="str">
        <v>Ipswich Jaffa</v>
      </c>
      <c r="CP17" t="str">
        <v>F</v>
      </c>
      <c r="CQ17" t="str">
        <v/>
      </c>
      <c r="DR17" t="str">
        <v>Leila Nicholls</v>
      </c>
      <c r="DS17" t="str">
        <v>Colchester &amp; Tendring AC</v>
      </c>
      <c r="DT17" t="str">
        <v>F</v>
      </c>
      <c r="DU17" t="str">
        <v/>
      </c>
      <c r="DX17" t="str">
        <v>Eleanor Coward</v>
      </c>
      <c r="DY17" t="str">
        <v>Colchester Harriers</v>
      </c>
      <c r="DZ17" t="str">
        <v>F</v>
      </c>
      <c r="EA17" t="str">
        <v/>
      </c>
      <c r="EV17" t="str">
        <v>Sienna Jones</v>
      </c>
      <c r="EW17" t="str">
        <v>Ipswich Jaffa</v>
      </c>
      <c r="EX17" t="str">
        <v>F</v>
      </c>
      <c r="EY17" t="str">
        <v/>
      </c>
      <c r="FZ17" t="str">
        <v>Leila Nicholls</v>
      </c>
      <c r="GA17" t="str">
        <v>Colchester &amp; Tendring AC</v>
      </c>
      <c r="GB17" t="str">
        <v>F</v>
      </c>
      <c r="GC17" t="str">
        <v/>
      </c>
      <c r="GF17" t="str">
        <v>Eleanor Coward</v>
      </c>
      <c r="GG17" t="str">
        <v>Colchester Harriers</v>
      </c>
      <c r="GH17" t="str">
        <v>F</v>
      </c>
      <c r="GI17" t="str">
        <v/>
      </c>
      <c r="HD17" t="str">
        <v>Sienna Jones</v>
      </c>
      <c r="HE17" t="str">
        <v>Ipswich Jaffa</v>
      </c>
      <c r="HF17" t="str">
        <v>F</v>
      </c>
      <c r="HG17" t="str">
        <v/>
      </c>
      <c r="IH17" t="str">
        <v>Leila Nicholls</v>
      </c>
      <c r="II17" t="str">
        <v>Colchester &amp; Tendring AC</v>
      </c>
      <c r="IJ17" t="str">
        <v>F</v>
      </c>
      <c r="IK17" t="str">
        <v/>
      </c>
      <c r="IN17" t="str">
        <v>Eleanor Coward</v>
      </c>
      <c r="IO17" t="str">
        <v>Colchester Harriers</v>
      </c>
      <c r="IP17" t="str">
        <v>F</v>
      </c>
      <c r="IQ17" t="str">
        <v/>
      </c>
      <c r="JL17" t="str">
        <v>Sienna Jones</v>
      </c>
      <c r="JM17" t="str">
        <v>Ipswich Jaffa</v>
      </c>
      <c r="JN17" t="str">
        <v>F</v>
      </c>
      <c r="JO17" t="str">
        <v/>
      </c>
    </row>
    <row r="18" spans="2:275" x14ac:dyDescent="0.35">
      <c r="B18" t="str">
        <v>Ava-Maria Patterson</v>
      </c>
      <c r="C18" t="str">
        <v>Colchester &amp; Tendring AC</v>
      </c>
      <c r="D18" t="str">
        <v>F</v>
      </c>
      <c r="E18" t="str">
        <v/>
      </c>
      <c r="H18" t="str">
        <v>Eleanor Garnham</v>
      </c>
      <c r="I18" t="str">
        <v>Colchester Harriers</v>
      </c>
      <c r="J18" t="str">
        <v>F</v>
      </c>
      <c r="K18" t="str">
        <v/>
      </c>
      <c r="AF18" t="str">
        <v>Maya Wright</v>
      </c>
      <c r="AG18" t="str">
        <v>Ipswich Jaffa</v>
      </c>
      <c r="AH18" t="str">
        <v>F</v>
      </c>
      <c r="AI18">
        <v>12</v>
      </c>
      <c r="BJ18" t="str">
        <v>Ava-Maria Patterson</v>
      </c>
      <c r="BK18" t="str">
        <v>Colchester &amp; Tendring AC</v>
      </c>
      <c r="BL18" t="str">
        <v>F</v>
      </c>
      <c r="BM18" t="str">
        <v/>
      </c>
      <c r="BP18" t="str">
        <v>Eleanor Garnham</v>
      </c>
      <c r="BQ18" t="str">
        <v>Colchester Harriers</v>
      </c>
      <c r="BR18" t="str">
        <v>F</v>
      </c>
      <c r="BS18" t="str">
        <v/>
      </c>
      <c r="CN18" t="str">
        <v>Maya Wright</v>
      </c>
      <c r="CO18" t="str">
        <v>Ipswich Jaffa</v>
      </c>
      <c r="CP18" t="str">
        <v>F</v>
      </c>
      <c r="CQ18" t="str">
        <v/>
      </c>
      <c r="DR18" t="str">
        <v>Ava-Maria Patterson</v>
      </c>
      <c r="DS18" t="str">
        <v>Colchester &amp; Tendring AC</v>
      </c>
      <c r="DT18" t="str">
        <v>F</v>
      </c>
      <c r="DU18" t="str">
        <v/>
      </c>
      <c r="DX18" t="str">
        <v>Eleanor Garnham</v>
      </c>
      <c r="DY18" t="str">
        <v>Colchester Harriers</v>
      </c>
      <c r="DZ18" t="str">
        <v>F</v>
      </c>
      <c r="EA18">
        <v>25</v>
      </c>
      <c r="EV18" t="str">
        <v>Maya Wright</v>
      </c>
      <c r="EW18" t="str">
        <v>Ipswich Jaffa</v>
      </c>
      <c r="EX18" t="str">
        <v>F</v>
      </c>
      <c r="EY18" t="str">
        <v/>
      </c>
      <c r="FZ18" t="str">
        <v>Ava-Maria Patterson</v>
      </c>
      <c r="GA18" t="str">
        <v>Colchester &amp; Tendring AC</v>
      </c>
      <c r="GB18" t="str">
        <v>F</v>
      </c>
      <c r="GC18" t="str">
        <v/>
      </c>
      <c r="GF18" t="str">
        <v>Eleanor Garnham</v>
      </c>
      <c r="GG18" t="str">
        <v>Colchester Harriers</v>
      </c>
      <c r="GH18" t="str">
        <v>F</v>
      </c>
      <c r="GI18">
        <v>19</v>
      </c>
      <c r="HD18" t="str">
        <v>Maya Wright</v>
      </c>
      <c r="HE18" t="str">
        <v>Ipswich Jaffa</v>
      </c>
      <c r="HF18" t="str">
        <v>F</v>
      </c>
      <c r="HG18" t="str">
        <v/>
      </c>
      <c r="IH18" t="str">
        <v>Ava-Maria Patterson</v>
      </c>
      <c r="II18" t="str">
        <v>Colchester &amp; Tendring AC</v>
      </c>
      <c r="IJ18" t="str">
        <v>F</v>
      </c>
      <c r="IK18" t="str">
        <v/>
      </c>
      <c r="IN18" t="str">
        <v>Eleanor Garnham</v>
      </c>
      <c r="IO18" t="str">
        <v>Colchester Harriers</v>
      </c>
      <c r="IP18" t="str">
        <v>F</v>
      </c>
      <c r="IQ18" t="str">
        <v/>
      </c>
      <c r="JL18" t="str">
        <v>Maya Wright</v>
      </c>
      <c r="JM18" t="str">
        <v>Ipswich Jaffa</v>
      </c>
      <c r="JN18" t="str">
        <v>F</v>
      </c>
      <c r="JO18" t="str">
        <v/>
      </c>
    </row>
    <row r="19" spans="2:275" x14ac:dyDescent="0.35">
      <c r="B19" t="str">
        <v>Blake Reeves</v>
      </c>
      <c r="C19" t="str">
        <v>Colchester &amp; Tendring AC</v>
      </c>
      <c r="D19" t="str">
        <v>F</v>
      </c>
      <c r="E19" t="str">
        <v/>
      </c>
      <c r="H19" t="str">
        <v>Eliza Smith</v>
      </c>
      <c r="I19" t="str">
        <v>Colchester Harriers</v>
      </c>
      <c r="J19" t="str">
        <v>F</v>
      </c>
      <c r="K19">
        <v>19</v>
      </c>
      <c r="AF19" t="str">
        <v>Esther Andrews</v>
      </c>
      <c r="AG19" t="str">
        <v>Ipswich Jaffa</v>
      </c>
      <c r="AH19" t="str">
        <v>F</v>
      </c>
      <c r="AI19" t="str">
        <v/>
      </c>
      <c r="BJ19" t="str">
        <v>Blake Reeves</v>
      </c>
      <c r="BK19" t="str">
        <v>Colchester &amp; Tendring AC</v>
      </c>
      <c r="BL19" t="str">
        <v>F</v>
      </c>
      <c r="BM19" t="str">
        <v/>
      </c>
      <c r="BP19" t="str">
        <v>Eliza Smith</v>
      </c>
      <c r="BQ19" t="str">
        <v>Colchester Harriers</v>
      </c>
      <c r="BR19" t="str">
        <v>F</v>
      </c>
      <c r="BS19">
        <v>22</v>
      </c>
      <c r="CN19" t="str">
        <v>Esther Andrews</v>
      </c>
      <c r="CO19" t="str">
        <v>Ipswich Jaffa</v>
      </c>
      <c r="CP19" t="str">
        <v>F</v>
      </c>
      <c r="CQ19" t="str">
        <v/>
      </c>
      <c r="DR19" t="str">
        <v>Blake Reeves</v>
      </c>
      <c r="DS19" t="str">
        <v>Colchester &amp; Tendring AC</v>
      </c>
      <c r="DT19" t="str">
        <v>F</v>
      </c>
      <c r="DU19" t="str">
        <v/>
      </c>
      <c r="DX19" t="str">
        <v>Eliza Smith</v>
      </c>
      <c r="DY19" t="str">
        <v>Colchester Harriers</v>
      </c>
      <c r="DZ19" t="str">
        <v>F</v>
      </c>
      <c r="EA19">
        <v>17</v>
      </c>
      <c r="EV19" t="str">
        <v>Esther Andrews</v>
      </c>
      <c r="EW19" t="str">
        <v>Ipswich Jaffa</v>
      </c>
      <c r="EX19" t="str">
        <v>F</v>
      </c>
      <c r="EY19" t="str">
        <v/>
      </c>
      <c r="FZ19" t="str">
        <v>Blake Reeves</v>
      </c>
      <c r="GA19" t="str">
        <v>Colchester &amp; Tendring AC</v>
      </c>
      <c r="GB19" t="str">
        <v>F</v>
      </c>
      <c r="GC19" t="str">
        <v/>
      </c>
      <c r="GF19" t="str">
        <v>Eliza Smith</v>
      </c>
      <c r="GG19" t="str">
        <v>Colchester Harriers</v>
      </c>
      <c r="GH19" t="str">
        <v>F</v>
      </c>
      <c r="GI19" t="str">
        <v/>
      </c>
      <c r="HD19" t="str">
        <v>Esther Andrews</v>
      </c>
      <c r="HE19" t="str">
        <v>Ipswich Jaffa</v>
      </c>
      <c r="HF19" t="str">
        <v>F</v>
      </c>
      <c r="HG19" t="str">
        <v/>
      </c>
      <c r="IH19" t="str">
        <v>Blake Reeves</v>
      </c>
      <c r="II19" t="str">
        <v>Colchester &amp; Tendring AC</v>
      </c>
      <c r="IJ19" t="str">
        <v>F</v>
      </c>
      <c r="IK19" t="str">
        <v/>
      </c>
      <c r="IN19" t="str">
        <v>Eliza Smith</v>
      </c>
      <c r="IO19" t="str">
        <v>Colchester Harriers</v>
      </c>
      <c r="IP19" t="str">
        <v>F</v>
      </c>
      <c r="IQ19" t="str">
        <v/>
      </c>
      <c r="JL19" t="str">
        <v>Esther Andrews</v>
      </c>
      <c r="JM19" t="str">
        <v>Ipswich Jaffa</v>
      </c>
      <c r="JN19" t="str">
        <v>F</v>
      </c>
      <c r="JO19" t="str">
        <v/>
      </c>
    </row>
    <row r="20" spans="2:275" x14ac:dyDescent="0.35">
      <c r="B20" t="str">
        <v>Ellie Roberts</v>
      </c>
      <c r="C20" t="str">
        <v>Colchester &amp; Tendring AC</v>
      </c>
      <c r="D20" t="str">
        <v>F</v>
      </c>
      <c r="E20" t="str">
        <v/>
      </c>
      <c r="H20" t="str">
        <v>Eliza Shippey</v>
      </c>
      <c r="I20" t="str">
        <v>Colchester Harriers</v>
      </c>
      <c r="J20" t="str">
        <v>F</v>
      </c>
      <c r="K20" t="str">
        <v/>
      </c>
      <c r="AF20" t="str">
        <v>Darcy Bowen</v>
      </c>
      <c r="AG20" t="str">
        <v>Ipswich Jaffa</v>
      </c>
      <c r="AH20" t="str">
        <v>F</v>
      </c>
      <c r="AI20">
        <v>5</v>
      </c>
      <c r="BJ20" t="str">
        <v>Ellie Roberts</v>
      </c>
      <c r="BK20" t="str">
        <v>Colchester &amp; Tendring AC</v>
      </c>
      <c r="BL20" t="str">
        <v>F</v>
      </c>
      <c r="BM20" t="str">
        <v/>
      </c>
      <c r="BP20" t="str">
        <v>Eliza Shippey</v>
      </c>
      <c r="BQ20" t="str">
        <v>Colchester Harriers</v>
      </c>
      <c r="BR20" t="str">
        <v>F</v>
      </c>
      <c r="BS20" t="str">
        <v/>
      </c>
      <c r="CN20" t="str">
        <v>Darcy Bowen</v>
      </c>
      <c r="CO20" t="str">
        <v>Ipswich Jaffa</v>
      </c>
      <c r="CP20" t="str">
        <v>F</v>
      </c>
      <c r="CQ20">
        <v>9</v>
      </c>
      <c r="DR20" t="str">
        <v>Ellie Roberts</v>
      </c>
      <c r="DS20" t="str">
        <v>Colchester &amp; Tendring AC</v>
      </c>
      <c r="DT20" t="str">
        <v>F</v>
      </c>
      <c r="DU20" t="str">
        <v/>
      </c>
      <c r="DX20" t="str">
        <v>Eliza Shippey</v>
      </c>
      <c r="DY20" t="str">
        <v>Colchester Harriers</v>
      </c>
      <c r="DZ20" t="str">
        <v>F</v>
      </c>
      <c r="EA20" t="str">
        <v/>
      </c>
      <c r="EV20" t="str">
        <v>Darcy Bowen</v>
      </c>
      <c r="EW20" t="str">
        <v>Ipswich Jaffa</v>
      </c>
      <c r="EX20" t="str">
        <v>F</v>
      </c>
      <c r="EY20" t="str">
        <v/>
      </c>
      <c r="FZ20" t="str">
        <v>Ellie Roberts</v>
      </c>
      <c r="GA20" t="str">
        <v>Colchester &amp; Tendring AC</v>
      </c>
      <c r="GB20" t="str">
        <v>F</v>
      </c>
      <c r="GC20" t="str">
        <v/>
      </c>
      <c r="GF20" t="str">
        <v>Eliza Shippey</v>
      </c>
      <c r="GG20" t="str">
        <v>Colchester Harriers</v>
      </c>
      <c r="GH20" t="str">
        <v>F</v>
      </c>
      <c r="GI20" t="str">
        <v/>
      </c>
      <c r="HD20" t="str">
        <v>Darcy Bowen</v>
      </c>
      <c r="HE20" t="str">
        <v>Ipswich Jaffa</v>
      </c>
      <c r="HF20" t="str">
        <v>F</v>
      </c>
      <c r="HG20" t="str">
        <v/>
      </c>
      <c r="IH20" t="str">
        <v>Ellie Roberts</v>
      </c>
      <c r="II20" t="str">
        <v>Colchester &amp; Tendring AC</v>
      </c>
      <c r="IJ20" t="str">
        <v>F</v>
      </c>
      <c r="IK20" t="str">
        <v/>
      </c>
      <c r="IN20" t="str">
        <v>Eliza Shippey</v>
      </c>
      <c r="IO20" t="str">
        <v>Colchester Harriers</v>
      </c>
      <c r="IP20" t="str">
        <v>F</v>
      </c>
      <c r="IQ20" t="str">
        <v/>
      </c>
      <c r="JL20" t="str">
        <v>Darcy Bowen</v>
      </c>
      <c r="JM20" t="str">
        <v>Ipswich Jaffa</v>
      </c>
      <c r="JN20" t="str">
        <v>F</v>
      </c>
      <c r="JO20" t="str">
        <v/>
      </c>
    </row>
    <row r="21" spans="2:275" x14ac:dyDescent="0.35">
      <c r="B21" t="str">
        <v>Nahla Shana</v>
      </c>
      <c r="C21" t="str">
        <v>Colchester &amp; Tendring AC</v>
      </c>
      <c r="D21" t="str">
        <v>F</v>
      </c>
      <c r="E21" t="str">
        <v/>
      </c>
      <c r="H21" t="str">
        <v>Ella Connor</v>
      </c>
      <c r="I21" t="str">
        <v>Colchester Harriers</v>
      </c>
      <c r="J21" t="str">
        <v>F</v>
      </c>
      <c r="K21" t="str">
        <v/>
      </c>
      <c r="AF21" t="str">
        <v>Evangelyne Geary</v>
      </c>
      <c r="AG21" t="str">
        <v>Ipswich Jaffa</v>
      </c>
      <c r="AH21" t="str">
        <v>F</v>
      </c>
      <c r="AI21" t="str">
        <v/>
      </c>
      <c r="BJ21" t="str">
        <v>Nahla Shana</v>
      </c>
      <c r="BK21" t="str">
        <v>Colchester &amp; Tendring AC</v>
      </c>
      <c r="BL21" t="str">
        <v>F</v>
      </c>
      <c r="BM21" t="str">
        <v/>
      </c>
      <c r="BP21" t="str">
        <v>Ella Connor</v>
      </c>
      <c r="BQ21" t="str">
        <v>Colchester Harriers</v>
      </c>
      <c r="BR21" t="str">
        <v>F</v>
      </c>
      <c r="BS21" t="str">
        <v/>
      </c>
      <c r="CN21" t="str">
        <v>Evangelyne Geary</v>
      </c>
      <c r="CO21" t="str">
        <v>Ipswich Jaffa</v>
      </c>
      <c r="CP21" t="str">
        <v>F</v>
      </c>
      <c r="CQ21" t="str">
        <v/>
      </c>
      <c r="DR21" t="str">
        <v>Nahla Shana</v>
      </c>
      <c r="DS21" t="str">
        <v>Colchester &amp; Tendring AC</v>
      </c>
      <c r="DT21" t="str">
        <v>F</v>
      </c>
      <c r="DU21" t="str">
        <v/>
      </c>
      <c r="DX21" t="str">
        <v>Ella Connor</v>
      </c>
      <c r="DY21" t="str">
        <v>Colchester Harriers</v>
      </c>
      <c r="DZ21" t="str">
        <v>F</v>
      </c>
      <c r="EA21">
        <v>27</v>
      </c>
      <c r="EV21" t="str">
        <v>Evangelyne Geary</v>
      </c>
      <c r="EW21" t="str">
        <v>Ipswich Jaffa</v>
      </c>
      <c r="EX21" t="str">
        <v>F</v>
      </c>
      <c r="EY21" t="str">
        <v/>
      </c>
      <c r="FZ21" t="str">
        <v>Nahla Shana</v>
      </c>
      <c r="GA21" t="str">
        <v>Colchester &amp; Tendring AC</v>
      </c>
      <c r="GB21" t="str">
        <v>F</v>
      </c>
      <c r="GC21" t="str">
        <v/>
      </c>
      <c r="GF21" t="str">
        <v>Ella Connor</v>
      </c>
      <c r="GG21" t="str">
        <v>Colchester Harriers</v>
      </c>
      <c r="GH21" t="str">
        <v>F</v>
      </c>
      <c r="GI21" t="str">
        <v/>
      </c>
      <c r="HD21" t="str">
        <v>Evangelyne Geary</v>
      </c>
      <c r="HE21" t="str">
        <v>Ipswich Jaffa</v>
      </c>
      <c r="HF21" t="str">
        <v>F</v>
      </c>
      <c r="HG21" t="str">
        <v/>
      </c>
      <c r="IH21" t="str">
        <v>Nahla Shana</v>
      </c>
      <c r="II21" t="str">
        <v>Colchester &amp; Tendring AC</v>
      </c>
      <c r="IJ21" t="str">
        <v>F</v>
      </c>
      <c r="IK21" t="str">
        <v/>
      </c>
      <c r="IN21" t="str">
        <v>Ella Connor</v>
      </c>
      <c r="IO21" t="str">
        <v>Colchester Harriers</v>
      </c>
      <c r="IP21" t="str">
        <v>F</v>
      </c>
      <c r="IQ21" t="str">
        <v/>
      </c>
      <c r="JL21" t="str">
        <v>Evangelyne Geary</v>
      </c>
      <c r="JM21" t="str">
        <v>Ipswich Jaffa</v>
      </c>
      <c r="JN21" t="str">
        <v>F</v>
      </c>
      <c r="JO21" t="str">
        <v/>
      </c>
    </row>
    <row r="22" spans="2:275" x14ac:dyDescent="0.35">
      <c r="B22" t="str">
        <v>Myla Vivian</v>
      </c>
      <c r="C22" t="str">
        <v>Colchester &amp; Tendring AC</v>
      </c>
      <c r="D22" t="str">
        <v>F</v>
      </c>
      <c r="E22" t="str">
        <v/>
      </c>
      <c r="H22" t="str">
        <v>Ella Licence</v>
      </c>
      <c r="I22" t="str">
        <v>Colchester Harriers</v>
      </c>
      <c r="J22" t="str">
        <v>F</v>
      </c>
      <c r="K22" t="str">
        <v/>
      </c>
      <c r="AF22" t="str">
        <v>Katie Hill</v>
      </c>
      <c r="AG22" t="str">
        <v>Ipswich Jaffa</v>
      </c>
      <c r="AH22" t="str">
        <v>F</v>
      </c>
      <c r="AI22" t="str">
        <v/>
      </c>
      <c r="BJ22" t="str">
        <v>Myla Vivian</v>
      </c>
      <c r="BK22" t="str">
        <v>Colchester &amp; Tendring AC</v>
      </c>
      <c r="BL22" t="str">
        <v>F</v>
      </c>
      <c r="BM22" t="str">
        <v/>
      </c>
      <c r="BP22" t="str">
        <v>Ella Licence</v>
      </c>
      <c r="BQ22" t="str">
        <v>Colchester Harriers</v>
      </c>
      <c r="BR22" t="str">
        <v>F</v>
      </c>
      <c r="BS22" t="str">
        <v/>
      </c>
      <c r="CN22" t="str">
        <v>Katie Hill</v>
      </c>
      <c r="CO22" t="str">
        <v>Ipswich Jaffa</v>
      </c>
      <c r="CP22" t="str">
        <v>F</v>
      </c>
      <c r="CQ22" t="str">
        <v/>
      </c>
      <c r="DR22" t="str">
        <v>Myla Vivian</v>
      </c>
      <c r="DS22" t="str">
        <v>Colchester &amp; Tendring AC</v>
      </c>
      <c r="DT22" t="str">
        <v>F</v>
      </c>
      <c r="DU22" t="str">
        <v/>
      </c>
      <c r="DX22" t="str">
        <v>Ella Licence</v>
      </c>
      <c r="DY22" t="str">
        <v>Colchester Harriers</v>
      </c>
      <c r="DZ22" t="str">
        <v>F</v>
      </c>
      <c r="EA22" t="str">
        <v/>
      </c>
      <c r="EV22" t="str">
        <v>Katie Hill</v>
      </c>
      <c r="EW22" t="str">
        <v>Ipswich Jaffa</v>
      </c>
      <c r="EX22" t="str">
        <v>F</v>
      </c>
      <c r="EY22" t="str">
        <v/>
      </c>
      <c r="FZ22" t="str">
        <v>Myla Vivian</v>
      </c>
      <c r="GA22" t="str">
        <v>Colchester &amp; Tendring AC</v>
      </c>
      <c r="GB22" t="str">
        <v>F</v>
      </c>
      <c r="GC22" t="str">
        <v/>
      </c>
      <c r="GF22" t="str">
        <v>Ella Licence</v>
      </c>
      <c r="GG22" t="str">
        <v>Colchester Harriers</v>
      </c>
      <c r="GH22" t="str">
        <v>F</v>
      </c>
      <c r="GI22">
        <v>12</v>
      </c>
      <c r="HD22" t="str">
        <v>Katie Hill</v>
      </c>
      <c r="HE22" t="str">
        <v>Ipswich Jaffa</v>
      </c>
      <c r="HF22" t="str">
        <v>F</v>
      </c>
      <c r="HG22" t="str">
        <v/>
      </c>
      <c r="IH22" t="str">
        <v>Myla Vivian</v>
      </c>
      <c r="II22" t="str">
        <v>Colchester &amp; Tendring AC</v>
      </c>
      <c r="IJ22" t="str">
        <v>F</v>
      </c>
      <c r="IK22" t="str">
        <v/>
      </c>
      <c r="IN22" t="str">
        <v>Ella Licence</v>
      </c>
      <c r="IO22" t="str">
        <v>Colchester Harriers</v>
      </c>
      <c r="IP22" t="str">
        <v>F</v>
      </c>
      <c r="IQ22" t="str">
        <v/>
      </c>
      <c r="JL22" t="str">
        <v>Katie Hill</v>
      </c>
      <c r="JM22" t="str">
        <v>Ipswich Jaffa</v>
      </c>
      <c r="JN22" t="str">
        <v>F</v>
      </c>
      <c r="JO22" t="str">
        <v/>
      </c>
    </row>
    <row r="23" spans="2:275" x14ac:dyDescent="0.35">
      <c r="B23" t="str">
        <v>Ziggy Webster-Earle</v>
      </c>
      <c r="C23" t="str">
        <v>Colchester &amp; Tendring AC</v>
      </c>
      <c r="D23" t="str">
        <v>F</v>
      </c>
      <c r="E23" t="str">
        <v/>
      </c>
      <c r="H23" t="str">
        <v>Ella-Grace Simpson</v>
      </c>
      <c r="I23" t="str">
        <v>Colchester Harriers</v>
      </c>
      <c r="J23" t="str">
        <v>F</v>
      </c>
      <c r="K23">
        <v>10</v>
      </c>
      <c r="AF23" t="str">
        <v>Ruby Mathias</v>
      </c>
      <c r="AG23" t="str">
        <v>Ipswich Jaffa</v>
      </c>
      <c r="AH23" t="str">
        <v>F</v>
      </c>
      <c r="AI23" t="str">
        <v/>
      </c>
      <c r="BJ23" t="str">
        <v>Ziggy Webster-Earle</v>
      </c>
      <c r="BK23" t="str">
        <v>Colchester &amp; Tendring AC</v>
      </c>
      <c r="BL23" t="str">
        <v>F</v>
      </c>
      <c r="BM23" t="str">
        <v/>
      </c>
      <c r="BP23" t="str">
        <v>Ella-Grace Simpson</v>
      </c>
      <c r="BQ23" t="str">
        <v>Colchester Harriers</v>
      </c>
      <c r="BR23" t="str">
        <v>F</v>
      </c>
      <c r="BS23">
        <v>7</v>
      </c>
      <c r="CN23" t="str">
        <v>Ruby Mathias</v>
      </c>
      <c r="CO23" t="str">
        <v>Ipswich Jaffa</v>
      </c>
      <c r="CP23" t="str">
        <v>F</v>
      </c>
      <c r="CQ23" t="str">
        <v/>
      </c>
      <c r="DR23" t="str">
        <v>Ziggy Webster-Earle</v>
      </c>
      <c r="DS23" t="str">
        <v>Colchester &amp; Tendring AC</v>
      </c>
      <c r="DT23" t="str">
        <v>F</v>
      </c>
      <c r="DU23" t="str">
        <v/>
      </c>
      <c r="DX23" t="str">
        <v>Ella-Grace Simpson</v>
      </c>
      <c r="DY23" t="str">
        <v>Colchester Harriers</v>
      </c>
      <c r="DZ23" t="str">
        <v>F</v>
      </c>
      <c r="EA23">
        <v>4</v>
      </c>
      <c r="EV23" t="str">
        <v>Ruby Mathias</v>
      </c>
      <c r="EW23" t="str">
        <v>Ipswich Jaffa</v>
      </c>
      <c r="EX23" t="str">
        <v>F</v>
      </c>
      <c r="EY23" t="str">
        <v/>
      </c>
      <c r="FZ23" t="str">
        <v>Ziggy Webster-Earle</v>
      </c>
      <c r="GA23" t="str">
        <v>Colchester &amp; Tendring AC</v>
      </c>
      <c r="GB23" t="str">
        <v>F</v>
      </c>
      <c r="GC23" t="str">
        <v/>
      </c>
      <c r="GF23" t="str">
        <v>Ella-Grace Simpson</v>
      </c>
      <c r="GG23" t="str">
        <v>Colchester Harriers</v>
      </c>
      <c r="GH23" t="str">
        <v>F</v>
      </c>
      <c r="GI23">
        <v>11</v>
      </c>
      <c r="HD23" t="str">
        <v>Ruby Mathias</v>
      </c>
      <c r="HE23" t="str">
        <v>Ipswich Jaffa</v>
      </c>
      <c r="HF23" t="str">
        <v>F</v>
      </c>
      <c r="HG23" t="str">
        <v/>
      </c>
      <c r="IH23" t="str">
        <v>Ziggy Webster-Earle</v>
      </c>
      <c r="II23" t="str">
        <v>Colchester &amp; Tendring AC</v>
      </c>
      <c r="IJ23" t="str">
        <v>F</v>
      </c>
      <c r="IK23" t="str">
        <v/>
      </c>
      <c r="IN23" t="str">
        <v>Ella-Grace Simpson</v>
      </c>
      <c r="IO23" t="str">
        <v>Colchester Harriers</v>
      </c>
      <c r="IP23" t="str">
        <v>F</v>
      </c>
      <c r="IQ23" t="str">
        <v/>
      </c>
      <c r="JL23" t="str">
        <v>Ruby Mathias</v>
      </c>
      <c r="JM23" t="str">
        <v>Ipswich Jaffa</v>
      </c>
      <c r="JN23" t="str">
        <v>F</v>
      </c>
      <c r="JO23" t="str">
        <v/>
      </c>
    </row>
    <row r="24" spans="2:275" x14ac:dyDescent="0.35">
      <c r="B24" t="str">
        <v>Freya Bailey</v>
      </c>
      <c r="C24" t="str">
        <v>Colchester &amp; Tendring AC</v>
      </c>
      <c r="D24" t="str">
        <v>F</v>
      </c>
      <c r="E24" t="str">
        <v/>
      </c>
      <c r="H24" t="str">
        <v>Ellie Harmer</v>
      </c>
      <c r="I24" t="str">
        <v>Colchester Harriers</v>
      </c>
      <c r="J24" t="str">
        <v>F</v>
      </c>
      <c r="K24" t="str">
        <v/>
      </c>
      <c r="AF24" t="str">
        <v>Alba Borrett</v>
      </c>
      <c r="AG24" t="str">
        <v>Ipswich Jaffa</v>
      </c>
      <c r="AH24" t="str">
        <v>F</v>
      </c>
      <c r="AI24">
        <v>40</v>
      </c>
      <c r="BJ24" t="str">
        <v>Freya Bailey</v>
      </c>
      <c r="BK24" t="str">
        <v>Colchester &amp; Tendring AC</v>
      </c>
      <c r="BL24" t="str">
        <v>F</v>
      </c>
      <c r="BM24" t="str">
        <v/>
      </c>
      <c r="BP24" t="str">
        <v>Ellie Harmer</v>
      </c>
      <c r="BQ24" t="str">
        <v>Colchester Harriers</v>
      </c>
      <c r="BR24" t="str">
        <v>F</v>
      </c>
      <c r="BS24" t="str">
        <v/>
      </c>
      <c r="CN24" t="str">
        <v>Alba Borrett</v>
      </c>
      <c r="CO24" t="str">
        <v>Ipswich Jaffa</v>
      </c>
      <c r="CP24" t="str">
        <v>F</v>
      </c>
      <c r="CQ24" t="str">
        <v/>
      </c>
      <c r="DR24" t="str">
        <v>Freya Bailey</v>
      </c>
      <c r="DS24" t="str">
        <v>Colchester &amp; Tendring AC</v>
      </c>
      <c r="DT24" t="str">
        <v>F</v>
      </c>
      <c r="DU24" t="str">
        <v/>
      </c>
      <c r="DX24" t="str">
        <v>Ellie Harmer</v>
      </c>
      <c r="DY24" t="str">
        <v>Colchester Harriers</v>
      </c>
      <c r="DZ24" t="str">
        <v>F</v>
      </c>
      <c r="EA24" t="str">
        <v/>
      </c>
      <c r="EV24" t="str">
        <v>Alba Borrett</v>
      </c>
      <c r="EW24" t="str">
        <v>Ipswich Jaffa</v>
      </c>
      <c r="EX24" t="str">
        <v>F</v>
      </c>
      <c r="EY24" t="str">
        <v/>
      </c>
      <c r="FZ24" t="str">
        <v>Freya Bailey</v>
      </c>
      <c r="GA24" t="str">
        <v>Colchester &amp; Tendring AC</v>
      </c>
      <c r="GB24" t="str">
        <v>F</v>
      </c>
      <c r="GC24">
        <v>5</v>
      </c>
      <c r="GF24" t="str">
        <v>Ellie Harmer</v>
      </c>
      <c r="GG24" t="str">
        <v>Colchester Harriers</v>
      </c>
      <c r="GH24" t="str">
        <v>F</v>
      </c>
      <c r="GI24" t="str">
        <v/>
      </c>
      <c r="HD24" t="str">
        <v>Alba Borrett</v>
      </c>
      <c r="HE24" t="str">
        <v>Ipswich Jaffa</v>
      </c>
      <c r="HF24" t="str">
        <v>F</v>
      </c>
      <c r="HG24" t="str">
        <v/>
      </c>
      <c r="IH24" t="str">
        <v>Freya Bailey</v>
      </c>
      <c r="II24" t="str">
        <v>Colchester &amp; Tendring AC</v>
      </c>
      <c r="IJ24" t="str">
        <v>F</v>
      </c>
      <c r="IK24" t="str">
        <v/>
      </c>
      <c r="IN24" t="str">
        <v>Ellie Harmer</v>
      </c>
      <c r="IO24" t="str">
        <v>Colchester Harriers</v>
      </c>
      <c r="IP24" t="str">
        <v>F</v>
      </c>
      <c r="IQ24" t="str">
        <v/>
      </c>
      <c r="JL24" t="str">
        <v>Alba Borrett</v>
      </c>
      <c r="JM24" t="str">
        <v>Ipswich Jaffa</v>
      </c>
      <c r="JN24" t="str">
        <v>F</v>
      </c>
      <c r="JO24" t="str">
        <v/>
      </c>
    </row>
    <row r="25" spans="2:275" x14ac:dyDescent="0.35">
      <c r="B25" t="str">
        <v>Esme Bohannon</v>
      </c>
      <c r="C25" t="str">
        <v>Colchester &amp; Tendring AC</v>
      </c>
      <c r="D25" t="str">
        <v>F</v>
      </c>
      <c r="E25" t="str">
        <v/>
      </c>
      <c r="H25" t="str">
        <v>Emilia Fairbank</v>
      </c>
      <c r="I25" t="str">
        <v>Colchester Harriers</v>
      </c>
      <c r="J25" t="str">
        <v>F</v>
      </c>
      <c r="K25" t="str">
        <v/>
      </c>
      <c r="AF25" t="str">
        <v>Olivia Biven</v>
      </c>
      <c r="AG25" t="str">
        <v>Ipswich Jaffa</v>
      </c>
      <c r="AH25" t="str">
        <v>F</v>
      </c>
      <c r="AI25">
        <v>52</v>
      </c>
      <c r="BJ25" t="str">
        <v>Esme Bohannon</v>
      </c>
      <c r="BK25" t="str">
        <v>Colchester &amp; Tendring AC</v>
      </c>
      <c r="BL25" t="str">
        <v>F</v>
      </c>
      <c r="BM25" t="str">
        <v/>
      </c>
      <c r="BP25" t="str">
        <v>Emilia Fairbank</v>
      </c>
      <c r="BQ25" t="str">
        <v>Colchester Harriers</v>
      </c>
      <c r="BR25" t="str">
        <v>F</v>
      </c>
      <c r="BS25" t="str">
        <v/>
      </c>
      <c r="CN25" t="str">
        <v>Olivia Biven</v>
      </c>
      <c r="CO25" t="str">
        <v>Ipswich Jaffa</v>
      </c>
      <c r="CP25" t="str">
        <v>F</v>
      </c>
      <c r="CQ25" t="str">
        <v/>
      </c>
      <c r="DR25" t="str">
        <v>Esme Bohannon</v>
      </c>
      <c r="DS25" t="str">
        <v>Colchester &amp; Tendring AC</v>
      </c>
      <c r="DT25" t="str">
        <v>F</v>
      </c>
      <c r="DU25" t="str">
        <v/>
      </c>
      <c r="DX25" t="str">
        <v>Emilia Fairbank</v>
      </c>
      <c r="DY25" t="str">
        <v>Colchester Harriers</v>
      </c>
      <c r="DZ25" t="str">
        <v>F</v>
      </c>
      <c r="EA25" t="str">
        <v/>
      </c>
      <c r="EV25" t="str">
        <v>Olivia Biven</v>
      </c>
      <c r="EW25" t="str">
        <v>Ipswich Jaffa</v>
      </c>
      <c r="EX25" t="str">
        <v>F</v>
      </c>
      <c r="EY25" t="str">
        <v/>
      </c>
      <c r="FZ25" t="str">
        <v>Esme Bohannon</v>
      </c>
      <c r="GA25" t="str">
        <v>Colchester &amp; Tendring AC</v>
      </c>
      <c r="GB25" t="str">
        <v>F</v>
      </c>
      <c r="GC25" t="str">
        <v/>
      </c>
      <c r="GF25" t="str">
        <v>Emilia Fairbank</v>
      </c>
      <c r="GG25" t="str">
        <v>Colchester Harriers</v>
      </c>
      <c r="GH25" t="str">
        <v>F</v>
      </c>
      <c r="GI25">
        <v>40</v>
      </c>
      <c r="HD25" t="str">
        <v>Olivia Biven</v>
      </c>
      <c r="HE25" t="str">
        <v>Ipswich Jaffa</v>
      </c>
      <c r="HF25" t="str">
        <v>F</v>
      </c>
      <c r="HG25" t="str">
        <v/>
      </c>
      <c r="IH25" t="str">
        <v>Esme Bohannon</v>
      </c>
      <c r="II25" t="str">
        <v>Colchester &amp; Tendring AC</v>
      </c>
      <c r="IJ25" t="str">
        <v>F</v>
      </c>
      <c r="IK25" t="str">
        <v/>
      </c>
      <c r="IN25" t="str">
        <v>Emilia Fairbank</v>
      </c>
      <c r="IO25" t="str">
        <v>Colchester Harriers</v>
      </c>
      <c r="IP25" t="str">
        <v>F</v>
      </c>
      <c r="IQ25" t="str">
        <v/>
      </c>
      <c r="JL25" t="str">
        <v>Olivia Biven</v>
      </c>
      <c r="JM25" t="str">
        <v>Ipswich Jaffa</v>
      </c>
      <c r="JN25" t="str">
        <v>F</v>
      </c>
      <c r="JO25" t="str">
        <v/>
      </c>
    </row>
    <row r="26" spans="2:275" x14ac:dyDescent="0.35">
      <c r="B26" t="str">
        <v>Isabelle Famojuro</v>
      </c>
      <c r="C26" t="str">
        <v>Colchester &amp; Tendring AC</v>
      </c>
      <c r="D26" t="str">
        <v>F</v>
      </c>
      <c r="E26" t="str">
        <v/>
      </c>
      <c r="H26" t="str">
        <v>Emily Harris</v>
      </c>
      <c r="I26" t="str">
        <v>Colchester Harriers</v>
      </c>
      <c r="J26" t="str">
        <v>F</v>
      </c>
      <c r="K26" t="str">
        <v/>
      </c>
      <c r="AF26" t="str">
        <v>Constance Sibbring</v>
      </c>
      <c r="AG26" t="str">
        <v>Ipswich Jaffa</v>
      </c>
      <c r="AH26" t="str">
        <v>F</v>
      </c>
      <c r="AI26" t="str">
        <v/>
      </c>
      <c r="BJ26" t="str">
        <v>Isabelle Famojuro</v>
      </c>
      <c r="BK26" t="str">
        <v>Colchester &amp; Tendring AC</v>
      </c>
      <c r="BL26" t="str">
        <v>F</v>
      </c>
      <c r="BM26" t="str">
        <v/>
      </c>
      <c r="BP26" t="str">
        <v>Emily Harris</v>
      </c>
      <c r="BQ26" t="str">
        <v>Colchester Harriers</v>
      </c>
      <c r="BR26" t="str">
        <v>F</v>
      </c>
      <c r="BS26" t="str">
        <v/>
      </c>
      <c r="CN26" t="str">
        <v>Constance Sibbring</v>
      </c>
      <c r="CO26" t="str">
        <v>Ipswich Jaffa</v>
      </c>
      <c r="CP26" t="str">
        <v>F</v>
      </c>
      <c r="CQ26">
        <v>42</v>
      </c>
      <c r="DR26" t="str">
        <v>Isabelle Famojuro</v>
      </c>
      <c r="DS26" t="str">
        <v>Colchester &amp; Tendring AC</v>
      </c>
      <c r="DT26" t="str">
        <v>F</v>
      </c>
      <c r="DU26" t="str">
        <v/>
      </c>
      <c r="DX26" t="str">
        <v>Emily Harris</v>
      </c>
      <c r="DY26" t="str">
        <v>Colchester Harriers</v>
      </c>
      <c r="DZ26" t="str">
        <v>F</v>
      </c>
      <c r="EA26" t="str">
        <v/>
      </c>
      <c r="EV26" t="str">
        <v>Constance Sibbring</v>
      </c>
      <c r="EW26" t="str">
        <v>Ipswich Jaffa</v>
      </c>
      <c r="EX26" t="str">
        <v>F</v>
      </c>
      <c r="EY26" t="str">
        <v/>
      </c>
      <c r="FZ26" t="str">
        <v>Isabelle Famojuro</v>
      </c>
      <c r="GA26" t="str">
        <v>Colchester &amp; Tendring AC</v>
      </c>
      <c r="GB26" t="str">
        <v>F</v>
      </c>
      <c r="GC26" t="str">
        <v/>
      </c>
      <c r="GF26" t="str">
        <v>Emily Harris</v>
      </c>
      <c r="GG26" t="str">
        <v>Colchester Harriers</v>
      </c>
      <c r="GH26" t="str">
        <v>F</v>
      </c>
      <c r="GI26" t="str">
        <v/>
      </c>
      <c r="HD26" t="str">
        <v>Constance Sibbring</v>
      </c>
      <c r="HE26" t="str">
        <v>Ipswich Jaffa</v>
      </c>
      <c r="HF26" t="str">
        <v>F</v>
      </c>
      <c r="HG26" t="str">
        <v/>
      </c>
      <c r="IH26" t="str">
        <v>Isabelle Famojuro</v>
      </c>
      <c r="II26" t="str">
        <v>Colchester &amp; Tendring AC</v>
      </c>
      <c r="IJ26" t="str">
        <v>F</v>
      </c>
      <c r="IK26" t="str">
        <v/>
      </c>
      <c r="IN26" t="str">
        <v>Emily Harris</v>
      </c>
      <c r="IO26" t="str">
        <v>Colchester Harriers</v>
      </c>
      <c r="IP26" t="str">
        <v>F</v>
      </c>
      <c r="IQ26" t="str">
        <v/>
      </c>
      <c r="JL26" t="str">
        <v>Constance Sibbring</v>
      </c>
      <c r="JM26" t="str">
        <v>Ipswich Jaffa</v>
      </c>
      <c r="JN26" t="str">
        <v>F</v>
      </c>
      <c r="JO26" t="str">
        <v/>
      </c>
    </row>
    <row r="27" spans="2:275" x14ac:dyDescent="0.35">
      <c r="B27" t="str">
        <v>Ivy-Rose Hallahan</v>
      </c>
      <c r="C27" t="str">
        <v>Colchester &amp; Tendring AC</v>
      </c>
      <c r="D27" t="str">
        <v>F</v>
      </c>
      <c r="E27">
        <v>24</v>
      </c>
      <c r="H27" t="str">
        <v>Emma Borra</v>
      </c>
      <c r="I27" t="str">
        <v>Colchester Harriers</v>
      </c>
      <c r="J27" t="str">
        <v>F</v>
      </c>
      <c r="K27" t="str">
        <v/>
      </c>
      <c r="BJ27" t="str">
        <v>Ivy-Rose Hallahan</v>
      </c>
      <c r="BK27" t="str">
        <v>Colchester &amp; Tendring AC</v>
      </c>
      <c r="BL27" t="str">
        <v>F</v>
      </c>
      <c r="BM27" t="str">
        <v/>
      </c>
      <c r="BP27" t="str">
        <v>Emma Borra</v>
      </c>
      <c r="BQ27" t="str">
        <v>Colchester Harriers</v>
      </c>
      <c r="BR27" t="str">
        <v>F</v>
      </c>
      <c r="BS27" t="str">
        <v/>
      </c>
      <c r="DR27" t="str">
        <v>Ivy-Rose Hallahan</v>
      </c>
      <c r="DS27" t="str">
        <v>Colchester &amp; Tendring AC</v>
      </c>
      <c r="DT27" t="str">
        <v>F</v>
      </c>
      <c r="DU27">
        <v>13</v>
      </c>
      <c r="DX27" t="str">
        <v>Emma Borra</v>
      </c>
      <c r="DY27" t="str">
        <v>Colchester Harriers</v>
      </c>
      <c r="DZ27" t="str">
        <v>F</v>
      </c>
      <c r="EA27" t="str">
        <v/>
      </c>
      <c r="FZ27" t="str">
        <v>Ivy-Rose Hallahan</v>
      </c>
      <c r="GA27" t="str">
        <v>Colchester &amp; Tendring AC</v>
      </c>
      <c r="GB27" t="str">
        <v>F</v>
      </c>
      <c r="GC27">
        <v>15</v>
      </c>
      <c r="GF27" t="str">
        <v>Emma Borra</v>
      </c>
      <c r="GG27" t="str">
        <v>Colchester Harriers</v>
      </c>
      <c r="GH27" t="str">
        <v>F</v>
      </c>
      <c r="GI27" t="str">
        <v/>
      </c>
      <c r="IH27" t="str">
        <v>Ivy-Rose Hallahan</v>
      </c>
      <c r="II27" t="str">
        <v>Colchester &amp; Tendring AC</v>
      </c>
      <c r="IJ27" t="str">
        <v>F</v>
      </c>
      <c r="IK27" t="str">
        <v/>
      </c>
      <c r="IN27" t="str">
        <v>Emma Borra</v>
      </c>
      <c r="IO27" t="str">
        <v>Colchester Harriers</v>
      </c>
      <c r="IP27" t="str">
        <v>F</v>
      </c>
      <c r="IQ27" t="str">
        <v/>
      </c>
    </row>
    <row r="28" spans="2:275" x14ac:dyDescent="0.35">
      <c r="B28" t="str">
        <v>Kacie Langton</v>
      </c>
      <c r="C28" t="str">
        <v>Colchester &amp; Tendring AC</v>
      </c>
      <c r="D28" t="str">
        <v>F</v>
      </c>
      <c r="E28" t="str">
        <v/>
      </c>
      <c r="H28" t="str">
        <v>Erin Lancelott</v>
      </c>
      <c r="I28" t="str">
        <v>Colchester Harriers</v>
      </c>
      <c r="J28" t="str">
        <v>F</v>
      </c>
      <c r="K28" t="str">
        <v/>
      </c>
      <c r="BJ28" t="str">
        <v>Kacie Langton</v>
      </c>
      <c r="BK28" t="str">
        <v>Colchester &amp; Tendring AC</v>
      </c>
      <c r="BL28" t="str">
        <v>F</v>
      </c>
      <c r="BM28">
        <v>26</v>
      </c>
      <c r="BP28" t="str">
        <v>Erin Lancelott</v>
      </c>
      <c r="BQ28" t="str">
        <v>Colchester Harriers</v>
      </c>
      <c r="BR28" t="str">
        <v>F</v>
      </c>
      <c r="BS28" t="str">
        <v/>
      </c>
      <c r="DR28" t="str">
        <v>Kacie Langton</v>
      </c>
      <c r="DS28" t="str">
        <v>Colchester &amp; Tendring AC</v>
      </c>
      <c r="DT28" t="str">
        <v>F</v>
      </c>
      <c r="DU28" t="str">
        <v/>
      </c>
      <c r="DX28" t="str">
        <v>Erin Lancelott</v>
      </c>
      <c r="DY28" t="str">
        <v>Colchester Harriers</v>
      </c>
      <c r="DZ28" t="str">
        <v>F</v>
      </c>
      <c r="EA28" t="str">
        <v/>
      </c>
      <c r="FZ28" t="str">
        <v>Kacie Langton</v>
      </c>
      <c r="GA28" t="str">
        <v>Colchester &amp; Tendring AC</v>
      </c>
      <c r="GB28" t="str">
        <v>F</v>
      </c>
      <c r="GC28">
        <v>24</v>
      </c>
      <c r="GF28" t="str">
        <v>Erin Lancelott</v>
      </c>
      <c r="GG28" t="str">
        <v>Colchester Harriers</v>
      </c>
      <c r="GH28" t="str">
        <v>F</v>
      </c>
      <c r="GI28" t="str">
        <v/>
      </c>
      <c r="IH28" t="str">
        <v>Kacie Langton</v>
      </c>
      <c r="II28" t="str">
        <v>Colchester &amp; Tendring AC</v>
      </c>
      <c r="IJ28" t="str">
        <v>F</v>
      </c>
      <c r="IK28" t="str">
        <v/>
      </c>
      <c r="IN28" t="str">
        <v>Erin Lancelott</v>
      </c>
      <c r="IO28" t="str">
        <v>Colchester Harriers</v>
      </c>
      <c r="IP28" t="str">
        <v>F</v>
      </c>
      <c r="IQ28" t="str">
        <v/>
      </c>
    </row>
    <row r="29" spans="2:275" x14ac:dyDescent="0.35">
      <c r="B29" t="str">
        <v>Elizabeth Parker</v>
      </c>
      <c r="C29" t="str">
        <v>Colchester &amp; Tendring AC</v>
      </c>
      <c r="D29" t="str">
        <v>F</v>
      </c>
      <c r="E29" t="str">
        <v/>
      </c>
      <c r="H29" t="str">
        <v>Eryn Jenkins</v>
      </c>
      <c r="I29" t="str">
        <v>Colchester Harriers</v>
      </c>
      <c r="J29" t="str">
        <v>F</v>
      </c>
      <c r="K29" t="str">
        <v/>
      </c>
      <c r="BJ29" t="str">
        <v>Elizabeth Parker</v>
      </c>
      <c r="BK29" t="str">
        <v>Colchester &amp; Tendring AC</v>
      </c>
      <c r="BL29" t="str">
        <v>F</v>
      </c>
      <c r="BM29" t="str">
        <v/>
      </c>
      <c r="BP29" t="str">
        <v>Eryn Jenkins</v>
      </c>
      <c r="BQ29" t="str">
        <v>Colchester Harriers</v>
      </c>
      <c r="BR29" t="str">
        <v>F</v>
      </c>
      <c r="BS29" t="str">
        <v/>
      </c>
      <c r="DR29" t="str">
        <v>Elizabeth Parker</v>
      </c>
      <c r="DS29" t="str">
        <v>Colchester &amp; Tendring AC</v>
      </c>
      <c r="DT29" t="str">
        <v>F</v>
      </c>
      <c r="DU29" t="str">
        <v/>
      </c>
      <c r="DX29" t="str">
        <v>Eryn Jenkins</v>
      </c>
      <c r="DY29" t="str">
        <v>Colchester Harriers</v>
      </c>
      <c r="DZ29" t="str">
        <v>F</v>
      </c>
      <c r="EA29" t="str">
        <v/>
      </c>
      <c r="FZ29" t="str">
        <v>Elizabeth Parker</v>
      </c>
      <c r="GA29" t="str">
        <v>Colchester &amp; Tendring AC</v>
      </c>
      <c r="GB29" t="str">
        <v>F</v>
      </c>
      <c r="GC29" t="str">
        <v/>
      </c>
      <c r="GF29" t="str">
        <v>Eryn Jenkins</v>
      </c>
      <c r="GG29" t="str">
        <v>Colchester Harriers</v>
      </c>
      <c r="GH29" t="str">
        <v>F</v>
      </c>
      <c r="GI29" t="str">
        <v/>
      </c>
      <c r="IH29" t="str">
        <v>Elizabeth Parker</v>
      </c>
      <c r="II29" t="str">
        <v>Colchester &amp; Tendring AC</v>
      </c>
      <c r="IJ29" t="str">
        <v>F</v>
      </c>
      <c r="IK29" t="str">
        <v/>
      </c>
      <c r="IN29" t="str">
        <v>Eryn Jenkins</v>
      </c>
      <c r="IO29" t="str">
        <v>Colchester Harriers</v>
      </c>
      <c r="IP29" t="str">
        <v>F</v>
      </c>
      <c r="IQ29" t="str">
        <v/>
      </c>
    </row>
    <row r="30" spans="2:275" x14ac:dyDescent="0.35">
      <c r="B30" t="str">
        <v>Liara Ronan</v>
      </c>
      <c r="C30" t="str">
        <v>Colchester &amp; Tendring AC</v>
      </c>
      <c r="D30" t="str">
        <v>F</v>
      </c>
      <c r="E30" t="str">
        <v/>
      </c>
      <c r="H30" t="str">
        <v>Estelle Hall</v>
      </c>
      <c r="I30" t="str">
        <v>Colchester Harriers</v>
      </c>
      <c r="J30" t="str">
        <v>F</v>
      </c>
      <c r="K30" t="str">
        <v/>
      </c>
      <c r="BJ30" t="str">
        <v>Liara Ronan</v>
      </c>
      <c r="BK30" t="str">
        <v>Colchester &amp; Tendring AC</v>
      </c>
      <c r="BL30" t="str">
        <v>F</v>
      </c>
      <c r="BM30" t="str">
        <v/>
      </c>
      <c r="BP30" t="str">
        <v>Estelle Hall</v>
      </c>
      <c r="BQ30" t="str">
        <v>Colchester Harriers</v>
      </c>
      <c r="BR30" t="str">
        <v>F</v>
      </c>
      <c r="BS30" t="str">
        <v/>
      </c>
      <c r="DR30" t="str">
        <v>Liara Ronan</v>
      </c>
      <c r="DS30" t="str">
        <v>Colchester &amp; Tendring AC</v>
      </c>
      <c r="DT30" t="str">
        <v>F</v>
      </c>
      <c r="DU30" t="str">
        <v/>
      </c>
      <c r="DX30" t="str">
        <v>Estelle Hall</v>
      </c>
      <c r="DY30" t="str">
        <v>Colchester Harriers</v>
      </c>
      <c r="DZ30" t="str">
        <v>F</v>
      </c>
      <c r="EA30" t="str">
        <v/>
      </c>
      <c r="FZ30" t="str">
        <v>Liara Ronan</v>
      </c>
      <c r="GA30" t="str">
        <v>Colchester &amp; Tendring AC</v>
      </c>
      <c r="GB30" t="str">
        <v>F</v>
      </c>
      <c r="GC30" t="str">
        <v/>
      </c>
      <c r="GF30" t="str">
        <v>Estelle Hall</v>
      </c>
      <c r="GG30" t="str">
        <v>Colchester Harriers</v>
      </c>
      <c r="GH30" t="str">
        <v>F</v>
      </c>
      <c r="GI30" t="str">
        <v/>
      </c>
      <c r="IH30" t="str">
        <v>Liara Ronan</v>
      </c>
      <c r="II30" t="str">
        <v>Colchester &amp; Tendring AC</v>
      </c>
      <c r="IJ30" t="str">
        <v>F</v>
      </c>
      <c r="IK30" t="str">
        <v/>
      </c>
      <c r="IN30" t="str">
        <v>Estelle Hall</v>
      </c>
      <c r="IO30" t="str">
        <v>Colchester Harriers</v>
      </c>
      <c r="IP30" t="str">
        <v>F</v>
      </c>
      <c r="IQ30" t="str">
        <v/>
      </c>
    </row>
    <row r="31" spans="2:275" x14ac:dyDescent="0.35">
      <c r="B31" t="str">
        <v>Holly Bullard</v>
      </c>
      <c r="C31" t="str">
        <v>Colchester &amp; Tendring AC</v>
      </c>
      <c r="D31" t="str">
        <v>F</v>
      </c>
      <c r="E31" t="str">
        <v/>
      </c>
      <c r="H31" t="str">
        <v>Eva Butler</v>
      </c>
      <c r="I31" t="str">
        <v>Colchester Harriers</v>
      </c>
      <c r="J31" t="str">
        <v>F</v>
      </c>
      <c r="K31" t="str">
        <v/>
      </c>
      <c r="BJ31" t="str">
        <v>Holly Bullard</v>
      </c>
      <c r="BK31" t="str">
        <v>Colchester &amp; Tendring AC</v>
      </c>
      <c r="BL31" t="str">
        <v>F</v>
      </c>
      <c r="BM31" t="str">
        <v/>
      </c>
      <c r="BP31" t="str">
        <v>Eva Butler</v>
      </c>
      <c r="BQ31" t="str">
        <v>Colchester Harriers</v>
      </c>
      <c r="BR31" t="str">
        <v>F</v>
      </c>
      <c r="BS31" t="str">
        <v/>
      </c>
      <c r="DR31" t="str">
        <v>Holly Bullard</v>
      </c>
      <c r="DS31" t="str">
        <v>Colchester &amp; Tendring AC</v>
      </c>
      <c r="DT31" t="str">
        <v>F</v>
      </c>
      <c r="DU31">
        <v>14</v>
      </c>
      <c r="DX31" t="str">
        <v>Eva Butler</v>
      </c>
      <c r="DY31" t="str">
        <v>Colchester Harriers</v>
      </c>
      <c r="DZ31" t="str">
        <v>F</v>
      </c>
      <c r="EA31" t="str">
        <v/>
      </c>
      <c r="FZ31" t="str">
        <v>Holly Bullard</v>
      </c>
      <c r="GA31" t="str">
        <v>Colchester &amp; Tendring AC</v>
      </c>
      <c r="GB31" t="str">
        <v>F</v>
      </c>
      <c r="GC31" t="str">
        <v/>
      </c>
      <c r="GF31" t="str">
        <v>Eva Butler</v>
      </c>
      <c r="GG31" t="str">
        <v>Colchester Harriers</v>
      </c>
      <c r="GH31" t="str">
        <v>F</v>
      </c>
      <c r="GI31" t="str">
        <v/>
      </c>
      <c r="IH31" t="str">
        <v>Holly Bullard</v>
      </c>
      <c r="II31" t="str">
        <v>Colchester &amp; Tendring AC</v>
      </c>
      <c r="IJ31" t="str">
        <v>F</v>
      </c>
      <c r="IK31" t="str">
        <v/>
      </c>
      <c r="IN31" t="str">
        <v>Eva Butler</v>
      </c>
      <c r="IO31" t="str">
        <v>Colchester Harriers</v>
      </c>
      <c r="IP31" t="str">
        <v>F</v>
      </c>
      <c r="IQ31" t="str">
        <v/>
      </c>
    </row>
    <row r="32" spans="2:275" x14ac:dyDescent="0.35">
      <c r="B32" t="str">
        <v>Alicia Bibby</v>
      </c>
      <c r="C32" t="str">
        <v>Colchester &amp; Tendring AC</v>
      </c>
      <c r="D32" t="str">
        <v>F</v>
      </c>
      <c r="E32" t="str">
        <v/>
      </c>
      <c r="H32" t="str">
        <v>Evelyn Clapp</v>
      </c>
      <c r="I32" t="str">
        <v>Colchester Harriers</v>
      </c>
      <c r="J32" t="str">
        <v>F</v>
      </c>
      <c r="K32">
        <v>21</v>
      </c>
      <c r="BJ32" t="str">
        <v>Alicia Bibby</v>
      </c>
      <c r="BK32" t="str">
        <v>Colchester &amp; Tendring AC</v>
      </c>
      <c r="BL32" t="str">
        <v>F</v>
      </c>
      <c r="BM32">
        <v>20</v>
      </c>
      <c r="BP32" t="str">
        <v>Evelyn Clapp</v>
      </c>
      <c r="BQ32" t="str">
        <v>Colchester Harriers</v>
      </c>
      <c r="BR32" t="str">
        <v>F</v>
      </c>
      <c r="BS32">
        <v>12</v>
      </c>
      <c r="DR32" t="str">
        <v>Alicia Bibby</v>
      </c>
      <c r="DS32" t="str">
        <v>Colchester &amp; Tendring AC</v>
      </c>
      <c r="DT32" t="str">
        <v>F</v>
      </c>
      <c r="DU32">
        <v>12</v>
      </c>
      <c r="DX32" t="str">
        <v>Evelyn Clapp</v>
      </c>
      <c r="DY32" t="str">
        <v>Colchester Harriers</v>
      </c>
      <c r="DZ32" t="str">
        <v>F</v>
      </c>
      <c r="EA32" t="str">
        <v/>
      </c>
      <c r="FZ32" t="str">
        <v>Alicia Bibby</v>
      </c>
      <c r="GA32" t="str">
        <v>Colchester &amp; Tendring AC</v>
      </c>
      <c r="GB32" t="str">
        <v>F</v>
      </c>
      <c r="GC32" t="str">
        <v/>
      </c>
      <c r="GF32" t="str">
        <v>Evelyn Clapp</v>
      </c>
      <c r="GG32" t="str">
        <v>Colchester Harriers</v>
      </c>
      <c r="GH32" t="str">
        <v>F</v>
      </c>
      <c r="GI32">
        <v>14</v>
      </c>
      <c r="IH32" t="str">
        <v>Alicia Bibby</v>
      </c>
      <c r="II32" t="str">
        <v>Colchester &amp; Tendring AC</v>
      </c>
      <c r="IJ32" t="str">
        <v>F</v>
      </c>
      <c r="IK32" t="str">
        <v/>
      </c>
      <c r="IN32" t="str">
        <v>Evelyn Clapp</v>
      </c>
      <c r="IO32" t="str">
        <v>Colchester Harriers</v>
      </c>
      <c r="IP32" t="str">
        <v>F</v>
      </c>
      <c r="IQ32" t="str">
        <v/>
      </c>
    </row>
    <row r="33" spans="2:251" x14ac:dyDescent="0.35">
      <c r="B33" t="str">
        <v>Chloe Allam</v>
      </c>
      <c r="C33" t="str">
        <v>Colchester &amp; Tendring AC</v>
      </c>
      <c r="D33" t="str">
        <v>F</v>
      </c>
      <c r="E33" t="str">
        <v/>
      </c>
      <c r="H33" t="str">
        <v>Farryl McLoughlin</v>
      </c>
      <c r="I33" t="str">
        <v>Colchester Harriers</v>
      </c>
      <c r="J33" t="str">
        <v>F</v>
      </c>
      <c r="K33" t="str">
        <v/>
      </c>
      <c r="BJ33" t="str">
        <v>Chloe Allam</v>
      </c>
      <c r="BK33" t="str">
        <v>Colchester &amp; Tendring AC</v>
      </c>
      <c r="BL33" t="str">
        <v>F</v>
      </c>
      <c r="BM33" t="str">
        <v/>
      </c>
      <c r="BP33" t="str">
        <v>Farryl McLoughlin</v>
      </c>
      <c r="BQ33" t="str">
        <v>Colchester Harriers</v>
      </c>
      <c r="BR33" t="str">
        <v>F</v>
      </c>
      <c r="BS33" t="str">
        <v/>
      </c>
      <c r="DR33" t="str">
        <v>Chloe Allam</v>
      </c>
      <c r="DS33" t="str">
        <v>Colchester &amp; Tendring AC</v>
      </c>
      <c r="DT33" t="str">
        <v>F</v>
      </c>
      <c r="DU33" t="str">
        <v/>
      </c>
      <c r="DX33" t="str">
        <v>Farryl McLoughlin</v>
      </c>
      <c r="DY33" t="str">
        <v>Colchester Harriers</v>
      </c>
      <c r="DZ33" t="str">
        <v>F</v>
      </c>
      <c r="EA33" t="str">
        <v/>
      </c>
      <c r="FZ33" t="str">
        <v>Chloe Allam</v>
      </c>
      <c r="GA33" t="str">
        <v>Colchester &amp; Tendring AC</v>
      </c>
      <c r="GB33" t="str">
        <v>F</v>
      </c>
      <c r="GC33" t="str">
        <v/>
      </c>
      <c r="GF33" t="str">
        <v>Farryl McLoughlin</v>
      </c>
      <c r="GG33" t="str">
        <v>Colchester Harriers</v>
      </c>
      <c r="GH33" t="str">
        <v>F</v>
      </c>
      <c r="GI33" t="str">
        <v/>
      </c>
      <c r="IH33" t="str">
        <v>Chloe Allam</v>
      </c>
      <c r="II33" t="str">
        <v>Colchester &amp; Tendring AC</v>
      </c>
      <c r="IJ33" t="str">
        <v>F</v>
      </c>
      <c r="IK33" t="str">
        <v/>
      </c>
      <c r="IN33" t="str">
        <v>Farryl McLoughlin</v>
      </c>
      <c r="IO33" t="str">
        <v>Colchester Harriers</v>
      </c>
      <c r="IP33" t="str">
        <v>F</v>
      </c>
      <c r="IQ33" t="str">
        <v/>
      </c>
    </row>
    <row r="34" spans="2:251" x14ac:dyDescent="0.35">
      <c r="B34" t="str">
        <v>Mia Lawes</v>
      </c>
      <c r="C34" t="str">
        <v>Colchester &amp; Tendring AC</v>
      </c>
      <c r="D34" t="str">
        <v>F</v>
      </c>
      <c r="E34">
        <v>1</v>
      </c>
      <c r="H34" t="str">
        <v>Florence Beddis</v>
      </c>
      <c r="I34" t="str">
        <v>Colchester Harriers</v>
      </c>
      <c r="J34" t="str">
        <v>F</v>
      </c>
      <c r="K34">
        <v>28</v>
      </c>
      <c r="BJ34" t="str">
        <v>Mia Lawes</v>
      </c>
      <c r="BK34" t="str">
        <v>Colchester &amp; Tendring AC</v>
      </c>
      <c r="BL34" t="str">
        <v>F</v>
      </c>
      <c r="BM34">
        <v>3</v>
      </c>
      <c r="BP34" t="str">
        <v>Florence Beddis</v>
      </c>
      <c r="BQ34" t="str">
        <v>Colchester Harriers</v>
      </c>
      <c r="BR34" t="str">
        <v>F</v>
      </c>
      <c r="BS34">
        <v>31</v>
      </c>
      <c r="DR34" t="str">
        <v>Mia Lawes</v>
      </c>
      <c r="DS34" t="str">
        <v>Colchester &amp; Tendring AC</v>
      </c>
      <c r="DT34" t="str">
        <v>F</v>
      </c>
      <c r="DU34">
        <v>3</v>
      </c>
      <c r="DX34" t="str">
        <v>Florence Beddis</v>
      </c>
      <c r="DY34" t="str">
        <v>Colchester Harriers</v>
      </c>
      <c r="DZ34" t="str">
        <v>F</v>
      </c>
      <c r="EA34">
        <v>21</v>
      </c>
      <c r="FZ34" t="str">
        <v>Mia Lawes</v>
      </c>
      <c r="GA34" t="str">
        <v>Colchester &amp; Tendring AC</v>
      </c>
      <c r="GB34" t="str">
        <v>F</v>
      </c>
      <c r="GC34">
        <v>4</v>
      </c>
      <c r="GF34" t="str">
        <v>Florence Beddis</v>
      </c>
      <c r="GG34" t="str">
        <v>Colchester Harriers</v>
      </c>
      <c r="GH34" t="str">
        <v>F</v>
      </c>
      <c r="GI34">
        <v>26</v>
      </c>
      <c r="IH34" t="str">
        <v>Mia Lawes</v>
      </c>
      <c r="II34" t="str">
        <v>Colchester &amp; Tendring AC</v>
      </c>
      <c r="IJ34" t="str">
        <v>F</v>
      </c>
      <c r="IK34" t="str">
        <v/>
      </c>
      <c r="IN34" t="str">
        <v>Florence Beddis</v>
      </c>
      <c r="IO34" t="str">
        <v>Colchester Harriers</v>
      </c>
      <c r="IP34" t="str">
        <v>F</v>
      </c>
      <c r="IQ34" t="str">
        <v/>
      </c>
    </row>
    <row r="35" spans="2:251" x14ac:dyDescent="0.35">
      <c r="B35" t="str">
        <v>Amelia sote</v>
      </c>
      <c r="C35" t="str">
        <v>Colchester &amp; Tendring AC</v>
      </c>
      <c r="D35" t="str">
        <v>F</v>
      </c>
      <c r="E35" t="str">
        <v/>
      </c>
      <c r="H35" t="str">
        <v>Florence Creak</v>
      </c>
      <c r="I35" t="str">
        <v>Colchester Harriers</v>
      </c>
      <c r="J35" t="str">
        <v>F</v>
      </c>
      <c r="K35" t="str">
        <v/>
      </c>
      <c r="BJ35" t="str">
        <v>Amelia sote</v>
      </c>
      <c r="BK35" t="str">
        <v>Colchester &amp; Tendring AC</v>
      </c>
      <c r="BL35" t="str">
        <v>F</v>
      </c>
      <c r="BM35" t="str">
        <v/>
      </c>
      <c r="BP35" t="str">
        <v>Florence Creak</v>
      </c>
      <c r="BQ35" t="str">
        <v>Colchester Harriers</v>
      </c>
      <c r="BR35" t="str">
        <v>F</v>
      </c>
      <c r="BS35" t="str">
        <v/>
      </c>
      <c r="DR35" t="str">
        <v>Amelia sote</v>
      </c>
      <c r="DS35" t="str">
        <v>Colchester &amp; Tendring AC</v>
      </c>
      <c r="DT35" t="str">
        <v>F</v>
      </c>
      <c r="DU35">
        <v>38</v>
      </c>
      <c r="DX35" t="str">
        <v>Florence Creak</v>
      </c>
      <c r="DY35" t="str">
        <v>Colchester Harriers</v>
      </c>
      <c r="DZ35" t="str">
        <v>F</v>
      </c>
      <c r="EA35">
        <v>19</v>
      </c>
      <c r="FZ35" t="str">
        <v>Amelia sote</v>
      </c>
      <c r="GA35" t="str">
        <v>Colchester &amp; Tendring AC</v>
      </c>
      <c r="GB35" t="str">
        <v>F</v>
      </c>
      <c r="GC35" t="str">
        <v/>
      </c>
      <c r="GF35" t="str">
        <v>Florence Creak</v>
      </c>
      <c r="GG35" t="str">
        <v>Colchester Harriers</v>
      </c>
      <c r="GH35" t="str">
        <v>F</v>
      </c>
      <c r="GI35">
        <v>27</v>
      </c>
      <c r="IH35" t="str">
        <v>Amelia sote</v>
      </c>
      <c r="II35" t="str">
        <v>Colchester &amp; Tendring AC</v>
      </c>
      <c r="IJ35" t="str">
        <v>F</v>
      </c>
      <c r="IK35" t="str">
        <v/>
      </c>
      <c r="IN35" t="str">
        <v>Florence Creak</v>
      </c>
      <c r="IO35" t="str">
        <v>Colchester Harriers</v>
      </c>
      <c r="IP35" t="str">
        <v>F</v>
      </c>
      <c r="IQ35" t="str">
        <v/>
      </c>
    </row>
    <row r="36" spans="2:251" x14ac:dyDescent="0.35">
      <c r="B36" t="str">
        <v>Elizabeth Whall</v>
      </c>
      <c r="C36" t="str">
        <v>Colchester &amp; Tendring AC</v>
      </c>
      <c r="D36" t="str">
        <v>F</v>
      </c>
      <c r="E36" t="str">
        <v/>
      </c>
      <c r="H36" t="str">
        <v>Floriane King</v>
      </c>
      <c r="I36" t="str">
        <v>Colchester Harriers</v>
      </c>
      <c r="J36" t="str">
        <v>F</v>
      </c>
      <c r="K36" t="str">
        <v/>
      </c>
      <c r="BJ36" t="str">
        <v>Elizabeth Whall</v>
      </c>
      <c r="BK36" t="str">
        <v>Colchester &amp; Tendring AC</v>
      </c>
      <c r="BL36" t="str">
        <v>F</v>
      </c>
      <c r="BM36" t="str">
        <v/>
      </c>
      <c r="BP36" t="str">
        <v>Floriane King</v>
      </c>
      <c r="BQ36" t="str">
        <v>Colchester Harriers</v>
      </c>
      <c r="BR36" t="str">
        <v>F</v>
      </c>
      <c r="BS36">
        <v>41</v>
      </c>
      <c r="DR36" t="str">
        <v>Elizabeth Whall</v>
      </c>
      <c r="DS36" t="str">
        <v>Colchester &amp; Tendring AC</v>
      </c>
      <c r="DT36" t="str">
        <v>F</v>
      </c>
      <c r="DU36">
        <v>7</v>
      </c>
      <c r="DX36" t="str">
        <v>Floriane King</v>
      </c>
      <c r="DY36" t="str">
        <v>Colchester Harriers</v>
      </c>
      <c r="DZ36" t="str">
        <v>F</v>
      </c>
      <c r="EA36" t="str">
        <v/>
      </c>
      <c r="FZ36" t="str">
        <v>Elizabeth Whall</v>
      </c>
      <c r="GA36" t="str">
        <v>Colchester &amp; Tendring AC</v>
      </c>
      <c r="GB36" t="str">
        <v>F</v>
      </c>
      <c r="GC36">
        <v>2</v>
      </c>
      <c r="GF36" t="str">
        <v>Floriane King</v>
      </c>
      <c r="GG36" t="str">
        <v>Colchester Harriers</v>
      </c>
      <c r="GH36" t="str">
        <v>F</v>
      </c>
      <c r="GI36" t="str">
        <v/>
      </c>
      <c r="IH36" t="str">
        <v>Elizabeth Whall</v>
      </c>
      <c r="II36" t="str">
        <v>Colchester &amp; Tendring AC</v>
      </c>
      <c r="IJ36" t="str">
        <v>F</v>
      </c>
      <c r="IK36" t="str">
        <v/>
      </c>
      <c r="IN36" t="str">
        <v>Floriane King</v>
      </c>
      <c r="IO36" t="str">
        <v>Colchester Harriers</v>
      </c>
      <c r="IP36" t="str">
        <v>F</v>
      </c>
      <c r="IQ36" t="str">
        <v/>
      </c>
    </row>
    <row r="37" spans="2:251" x14ac:dyDescent="0.35">
      <c r="B37" t="str">
        <v>Evie Foster</v>
      </c>
      <c r="C37" t="str">
        <v>Colchester &amp; Tendring AC</v>
      </c>
      <c r="D37" t="str">
        <v>F</v>
      </c>
      <c r="E37">
        <v>18</v>
      </c>
      <c r="H37" t="str">
        <v>Freya Ballard</v>
      </c>
      <c r="I37" t="str">
        <v>Colchester Harriers</v>
      </c>
      <c r="J37" t="str">
        <v>F</v>
      </c>
      <c r="K37" t="str">
        <v/>
      </c>
      <c r="BJ37" t="str">
        <v>Evie Foster</v>
      </c>
      <c r="BK37" t="str">
        <v>Colchester &amp; Tendring AC</v>
      </c>
      <c r="BL37" t="str">
        <v>F</v>
      </c>
      <c r="BM37">
        <v>11</v>
      </c>
      <c r="BP37" t="str">
        <v>Freya Ballard</v>
      </c>
      <c r="BQ37" t="str">
        <v>Colchester Harriers</v>
      </c>
      <c r="BR37" t="str">
        <v>F</v>
      </c>
      <c r="BS37" t="str">
        <v/>
      </c>
      <c r="DR37" t="str">
        <v>Evie Foster</v>
      </c>
      <c r="DS37" t="str">
        <v>Colchester &amp; Tendring AC</v>
      </c>
      <c r="DT37" t="str">
        <v>F</v>
      </c>
      <c r="DU37" t="str">
        <v/>
      </c>
      <c r="DX37" t="str">
        <v>Freya Ballard</v>
      </c>
      <c r="DY37" t="str">
        <v>Colchester Harriers</v>
      </c>
      <c r="DZ37" t="str">
        <v>F</v>
      </c>
      <c r="EA37" t="str">
        <v/>
      </c>
      <c r="FZ37" t="str">
        <v>Evie Foster</v>
      </c>
      <c r="GA37" t="str">
        <v>Colchester &amp; Tendring AC</v>
      </c>
      <c r="GB37" t="str">
        <v>F</v>
      </c>
      <c r="GC37" t="str">
        <v/>
      </c>
      <c r="GF37" t="str">
        <v>Freya Ballard</v>
      </c>
      <c r="GG37" t="str">
        <v>Colchester Harriers</v>
      </c>
      <c r="GH37" t="str">
        <v>F</v>
      </c>
      <c r="GI37" t="str">
        <v/>
      </c>
      <c r="IH37" t="str">
        <v>Evie Foster</v>
      </c>
      <c r="II37" t="str">
        <v>Colchester &amp; Tendring AC</v>
      </c>
      <c r="IJ37" t="str">
        <v>F</v>
      </c>
      <c r="IK37" t="str">
        <v/>
      </c>
      <c r="IN37" t="str">
        <v>Freya Ballard</v>
      </c>
      <c r="IO37" t="str">
        <v>Colchester Harriers</v>
      </c>
      <c r="IP37" t="str">
        <v>F</v>
      </c>
      <c r="IQ37" t="str">
        <v/>
      </c>
    </row>
    <row r="38" spans="2:251" x14ac:dyDescent="0.35">
      <c r="B38" t="str">
        <v>Bethany Hall</v>
      </c>
      <c r="C38" t="str">
        <v>Colchester &amp; Tendring AC</v>
      </c>
      <c r="D38" t="str">
        <v>F</v>
      </c>
      <c r="E38" t="str">
        <v/>
      </c>
      <c r="H38" t="str">
        <v>Georgia Banyard</v>
      </c>
      <c r="I38" t="str">
        <v>Colchester Harriers</v>
      </c>
      <c r="J38" t="str">
        <v>F</v>
      </c>
      <c r="K38">
        <v>13</v>
      </c>
      <c r="BJ38" t="str">
        <v>Bethany Hall</v>
      </c>
      <c r="BK38" t="str">
        <v>Colchester &amp; Tendring AC</v>
      </c>
      <c r="BL38" t="str">
        <v>F</v>
      </c>
      <c r="BM38" t="str">
        <v/>
      </c>
      <c r="BP38" t="str">
        <v>Georgia Banyard</v>
      </c>
      <c r="BQ38" t="str">
        <v>Colchester Harriers</v>
      </c>
      <c r="BR38" t="str">
        <v>F</v>
      </c>
      <c r="BS38">
        <v>8</v>
      </c>
      <c r="DR38" t="str">
        <v>Bethany Hall</v>
      </c>
      <c r="DS38" t="str">
        <v>Colchester &amp; Tendring AC</v>
      </c>
      <c r="DT38" t="str">
        <v>F</v>
      </c>
      <c r="DU38" t="str">
        <v/>
      </c>
      <c r="DX38" t="str">
        <v>Georgia Banyard</v>
      </c>
      <c r="DY38" t="str">
        <v>Colchester Harriers</v>
      </c>
      <c r="DZ38" t="str">
        <v>F</v>
      </c>
      <c r="EA38">
        <v>9</v>
      </c>
      <c r="FZ38" t="str">
        <v>Bethany Hall</v>
      </c>
      <c r="GA38" t="str">
        <v>Colchester &amp; Tendring AC</v>
      </c>
      <c r="GB38" t="str">
        <v>F</v>
      </c>
      <c r="GC38" t="str">
        <v/>
      </c>
      <c r="GF38" t="str">
        <v>Georgia Banyard</v>
      </c>
      <c r="GG38" t="str">
        <v>Colchester Harriers</v>
      </c>
      <c r="GH38" t="str">
        <v>F</v>
      </c>
      <c r="GI38" t="str">
        <v/>
      </c>
      <c r="IH38" t="str">
        <v>Bethany Hall</v>
      </c>
      <c r="II38" t="str">
        <v>Colchester &amp; Tendring AC</v>
      </c>
      <c r="IJ38" t="str">
        <v>F</v>
      </c>
      <c r="IK38" t="str">
        <v/>
      </c>
      <c r="IN38" t="str">
        <v>Georgia Banyard</v>
      </c>
      <c r="IO38" t="str">
        <v>Colchester Harriers</v>
      </c>
      <c r="IP38" t="str">
        <v>F</v>
      </c>
      <c r="IQ38" t="str">
        <v/>
      </c>
    </row>
    <row r="39" spans="2:251" x14ac:dyDescent="0.35">
      <c r="B39" t="str">
        <v>Robyn Heap</v>
      </c>
      <c r="C39" t="str">
        <v>Colchester &amp; Tendring AC</v>
      </c>
      <c r="D39" t="str">
        <v>F</v>
      </c>
      <c r="E39">
        <v>50</v>
      </c>
      <c r="H39" t="str">
        <v>Grace Cooper</v>
      </c>
      <c r="I39" t="str">
        <v>Colchester Harriers</v>
      </c>
      <c r="J39" t="str">
        <v>F</v>
      </c>
      <c r="K39" t="str">
        <v/>
      </c>
      <c r="BJ39" t="str">
        <v>Robyn Heap</v>
      </c>
      <c r="BK39" t="str">
        <v>Colchester &amp; Tendring AC</v>
      </c>
      <c r="BL39" t="str">
        <v>F</v>
      </c>
      <c r="BM39" t="str">
        <v/>
      </c>
      <c r="BP39" t="str">
        <v>Grace Cooper</v>
      </c>
      <c r="BQ39" t="str">
        <v>Colchester Harriers</v>
      </c>
      <c r="BR39" t="str">
        <v>F</v>
      </c>
      <c r="BS39" t="str">
        <v/>
      </c>
      <c r="DR39" t="str">
        <v>Robyn Heap</v>
      </c>
      <c r="DS39" t="str">
        <v>Colchester &amp; Tendring AC</v>
      </c>
      <c r="DT39" t="str">
        <v>F</v>
      </c>
      <c r="DU39" t="str">
        <v/>
      </c>
      <c r="DX39" t="str">
        <v>Grace Cooper</v>
      </c>
      <c r="DY39" t="str">
        <v>Colchester Harriers</v>
      </c>
      <c r="DZ39" t="str">
        <v>F</v>
      </c>
      <c r="EA39" t="str">
        <v/>
      </c>
      <c r="FZ39" t="str">
        <v>Robyn Heap</v>
      </c>
      <c r="GA39" t="str">
        <v>Colchester &amp; Tendring AC</v>
      </c>
      <c r="GB39" t="str">
        <v>F</v>
      </c>
      <c r="GC39" t="str">
        <v/>
      </c>
      <c r="GF39" t="str">
        <v>Grace Cooper</v>
      </c>
      <c r="GG39" t="str">
        <v>Colchester Harriers</v>
      </c>
      <c r="GH39" t="str">
        <v>F</v>
      </c>
      <c r="GI39" t="str">
        <v/>
      </c>
      <c r="IH39" t="str">
        <v>Robyn Heap</v>
      </c>
      <c r="II39" t="str">
        <v>Colchester &amp; Tendring AC</v>
      </c>
      <c r="IJ39" t="str">
        <v>F</v>
      </c>
      <c r="IK39" t="str">
        <v/>
      </c>
      <c r="IN39" t="str">
        <v>Grace Cooper</v>
      </c>
      <c r="IO39" t="str">
        <v>Colchester Harriers</v>
      </c>
      <c r="IP39" t="str">
        <v>F</v>
      </c>
      <c r="IQ39" t="str">
        <v/>
      </c>
    </row>
    <row r="40" spans="2:251" x14ac:dyDescent="0.35">
      <c r="B40" t="str">
        <v>Sara Kelly</v>
      </c>
      <c r="C40" t="str">
        <v>Colchester &amp; Tendring AC</v>
      </c>
      <c r="D40" t="str">
        <v>F</v>
      </c>
      <c r="E40" t="str">
        <v/>
      </c>
      <c r="H40" t="str">
        <v>Harmonie Smithers</v>
      </c>
      <c r="I40" t="str">
        <v>Colchester Harriers</v>
      </c>
      <c r="J40" t="str">
        <v>F</v>
      </c>
      <c r="K40" t="str">
        <v/>
      </c>
      <c r="BJ40" t="str">
        <v>Sara Kelly</v>
      </c>
      <c r="BK40" t="str">
        <v>Colchester &amp; Tendring AC</v>
      </c>
      <c r="BL40" t="str">
        <v>F</v>
      </c>
      <c r="BM40" t="str">
        <v/>
      </c>
      <c r="BP40" t="str">
        <v>Harmonie Smithers</v>
      </c>
      <c r="BQ40" t="str">
        <v>Colchester Harriers</v>
      </c>
      <c r="BR40" t="str">
        <v>F</v>
      </c>
      <c r="BS40" t="str">
        <v/>
      </c>
      <c r="DR40" t="str">
        <v>Sara Kelly</v>
      </c>
      <c r="DS40" t="str">
        <v>Colchester &amp; Tendring AC</v>
      </c>
      <c r="DT40" t="str">
        <v>F</v>
      </c>
      <c r="DU40" t="str">
        <v/>
      </c>
      <c r="DX40" t="str">
        <v>Harmonie Smithers</v>
      </c>
      <c r="DY40" t="str">
        <v>Colchester Harriers</v>
      </c>
      <c r="DZ40" t="str">
        <v>F</v>
      </c>
      <c r="EA40" t="str">
        <v/>
      </c>
      <c r="FZ40" t="str">
        <v>Sara Kelly</v>
      </c>
      <c r="GA40" t="str">
        <v>Colchester &amp; Tendring AC</v>
      </c>
      <c r="GB40" t="str">
        <v>F</v>
      </c>
      <c r="GC40" t="str">
        <v/>
      </c>
      <c r="GF40" t="str">
        <v>Harmonie Smithers</v>
      </c>
      <c r="GG40" t="str">
        <v>Colchester Harriers</v>
      </c>
      <c r="GH40" t="str">
        <v>F</v>
      </c>
      <c r="GI40" t="str">
        <v/>
      </c>
      <c r="IH40" t="str">
        <v>Sara Kelly</v>
      </c>
      <c r="II40" t="str">
        <v>Colchester &amp; Tendring AC</v>
      </c>
      <c r="IJ40" t="str">
        <v>F</v>
      </c>
      <c r="IK40" t="str">
        <v/>
      </c>
      <c r="IN40" t="str">
        <v>Harmonie Smithers</v>
      </c>
      <c r="IO40" t="str">
        <v>Colchester Harriers</v>
      </c>
      <c r="IP40" t="str">
        <v>F</v>
      </c>
      <c r="IQ40" t="str">
        <v/>
      </c>
    </row>
    <row r="41" spans="2:251" x14ac:dyDescent="0.35">
      <c r="B41" t="str">
        <v>Vivienne Mee</v>
      </c>
      <c r="C41" t="str">
        <v>Colchester &amp; Tendring AC</v>
      </c>
      <c r="D41" t="str">
        <v>F</v>
      </c>
      <c r="E41" t="str">
        <v/>
      </c>
      <c r="H41" t="str">
        <v>Harriet Morgan</v>
      </c>
      <c r="I41" t="str">
        <v>Colchester Harriers</v>
      </c>
      <c r="J41" t="str">
        <v>F</v>
      </c>
      <c r="K41" t="str">
        <v/>
      </c>
      <c r="BJ41" t="str">
        <v>Vivienne Mee</v>
      </c>
      <c r="BK41" t="str">
        <v>Colchester &amp; Tendring AC</v>
      </c>
      <c r="BL41" t="str">
        <v>F</v>
      </c>
      <c r="BM41" t="str">
        <v/>
      </c>
      <c r="BP41" t="str">
        <v>Harriet Morgan</v>
      </c>
      <c r="BQ41" t="str">
        <v>Colchester Harriers</v>
      </c>
      <c r="BR41" t="str">
        <v>F</v>
      </c>
      <c r="BS41" t="str">
        <v/>
      </c>
      <c r="DR41" t="str">
        <v>Vivienne Mee</v>
      </c>
      <c r="DS41" t="str">
        <v>Colchester &amp; Tendring AC</v>
      </c>
      <c r="DT41" t="str">
        <v>F</v>
      </c>
      <c r="DU41" t="str">
        <v/>
      </c>
      <c r="DX41" t="str">
        <v>Harriet Morgan</v>
      </c>
      <c r="DY41" t="str">
        <v>Colchester Harriers</v>
      </c>
      <c r="DZ41" t="str">
        <v>F</v>
      </c>
      <c r="EA41">
        <v>42</v>
      </c>
      <c r="FZ41" t="str">
        <v>Vivienne Mee</v>
      </c>
      <c r="GA41" t="str">
        <v>Colchester &amp; Tendring AC</v>
      </c>
      <c r="GB41" t="str">
        <v>F</v>
      </c>
      <c r="GC41" t="str">
        <v/>
      </c>
      <c r="GF41" t="str">
        <v>Harriet Morgan</v>
      </c>
      <c r="GG41" t="str">
        <v>Colchester Harriers</v>
      </c>
      <c r="GH41" t="str">
        <v>F</v>
      </c>
      <c r="GI41">
        <v>42</v>
      </c>
      <c r="IH41" t="str">
        <v>Vivienne Mee</v>
      </c>
      <c r="II41" t="str">
        <v>Colchester &amp; Tendring AC</v>
      </c>
      <c r="IJ41" t="str">
        <v>F</v>
      </c>
      <c r="IK41" t="str">
        <v/>
      </c>
      <c r="IN41" t="str">
        <v>Harriet Morgan</v>
      </c>
      <c r="IO41" t="str">
        <v>Colchester Harriers</v>
      </c>
      <c r="IP41" t="str">
        <v>F</v>
      </c>
      <c r="IQ41" t="str">
        <v/>
      </c>
    </row>
    <row r="42" spans="2:251" x14ac:dyDescent="0.35">
      <c r="B42" t="str">
        <v>Amy Ndungu</v>
      </c>
      <c r="C42" t="str">
        <v>Colchester &amp; Tendring AC</v>
      </c>
      <c r="D42" t="str">
        <v>F</v>
      </c>
      <c r="E42" t="str">
        <v/>
      </c>
      <c r="H42" t="str">
        <v>Helena Fairbank</v>
      </c>
      <c r="I42" t="str">
        <v>Colchester Harriers</v>
      </c>
      <c r="J42" t="str">
        <v>F</v>
      </c>
      <c r="K42" t="str">
        <v/>
      </c>
      <c r="BJ42" t="str">
        <v>Amy Ndungu</v>
      </c>
      <c r="BK42" t="str">
        <v>Colchester &amp; Tendring AC</v>
      </c>
      <c r="BL42" t="str">
        <v>F</v>
      </c>
      <c r="BM42">
        <v>54</v>
      </c>
      <c r="BP42" t="str">
        <v>Helena Fairbank</v>
      </c>
      <c r="BQ42" t="str">
        <v>Colchester Harriers</v>
      </c>
      <c r="BR42" t="str">
        <v>F</v>
      </c>
      <c r="BS42" t="str">
        <v/>
      </c>
      <c r="DR42" t="str">
        <v>Amy Ndungu</v>
      </c>
      <c r="DS42" t="str">
        <v>Colchester &amp; Tendring AC</v>
      </c>
      <c r="DT42" t="str">
        <v>F</v>
      </c>
      <c r="DU42" t="str">
        <v/>
      </c>
      <c r="DX42" t="str">
        <v>Helena Fairbank</v>
      </c>
      <c r="DY42" t="str">
        <v>Colchester Harriers</v>
      </c>
      <c r="DZ42" t="str">
        <v>F</v>
      </c>
      <c r="EA42">
        <v>35</v>
      </c>
      <c r="FZ42" t="str">
        <v>Amy Ndungu</v>
      </c>
      <c r="GA42" t="str">
        <v>Colchester &amp; Tendring AC</v>
      </c>
      <c r="GB42" t="str">
        <v>F</v>
      </c>
      <c r="GC42">
        <v>44</v>
      </c>
      <c r="GF42" t="str">
        <v>Helena Fairbank</v>
      </c>
      <c r="GG42" t="str">
        <v>Colchester Harriers</v>
      </c>
      <c r="GH42" t="str">
        <v>F</v>
      </c>
      <c r="GI42">
        <v>39</v>
      </c>
      <c r="IH42" t="str">
        <v>Amy Ndungu</v>
      </c>
      <c r="II42" t="str">
        <v>Colchester &amp; Tendring AC</v>
      </c>
      <c r="IJ42" t="str">
        <v>F</v>
      </c>
      <c r="IK42" t="str">
        <v/>
      </c>
      <c r="IN42" t="str">
        <v>Helena Fairbank</v>
      </c>
      <c r="IO42" t="str">
        <v>Colchester Harriers</v>
      </c>
      <c r="IP42" t="str">
        <v>F</v>
      </c>
      <c r="IQ42" t="str">
        <v/>
      </c>
    </row>
    <row r="43" spans="2:251" x14ac:dyDescent="0.35">
      <c r="B43" t="str">
        <v>Imogen Stringer</v>
      </c>
      <c r="C43" t="str">
        <v>Colchester &amp; Tendring AC</v>
      </c>
      <c r="D43" t="str">
        <v>F</v>
      </c>
      <c r="E43">
        <v>17</v>
      </c>
      <c r="H43" t="str">
        <v>Holiness Ohumende</v>
      </c>
      <c r="I43" t="str">
        <v>Colchester Harriers</v>
      </c>
      <c r="J43" t="str">
        <v>F</v>
      </c>
      <c r="K43" t="str">
        <v/>
      </c>
      <c r="BJ43" t="str">
        <v>Imogen Stringer</v>
      </c>
      <c r="BK43" t="str">
        <v>Colchester &amp; Tendring AC</v>
      </c>
      <c r="BL43" t="str">
        <v>F</v>
      </c>
      <c r="BM43">
        <v>4</v>
      </c>
      <c r="BP43" t="str">
        <v>Holiness Ohumende</v>
      </c>
      <c r="BQ43" t="str">
        <v>Colchester Harriers</v>
      </c>
      <c r="BR43" t="str">
        <v>F</v>
      </c>
      <c r="BS43" t="str">
        <v/>
      </c>
      <c r="DR43" t="str">
        <v>Imogen Stringer</v>
      </c>
      <c r="DS43" t="str">
        <v>Colchester &amp; Tendring AC</v>
      </c>
      <c r="DT43" t="str">
        <v>F</v>
      </c>
      <c r="DU43">
        <v>2</v>
      </c>
      <c r="DX43" t="str">
        <v>Holiness Ohumende</v>
      </c>
      <c r="DY43" t="str">
        <v>Colchester Harriers</v>
      </c>
      <c r="DZ43" t="str">
        <v>F</v>
      </c>
      <c r="EA43" t="str">
        <v/>
      </c>
      <c r="FZ43" t="str">
        <v>Imogen Stringer</v>
      </c>
      <c r="GA43" t="str">
        <v>Colchester &amp; Tendring AC</v>
      </c>
      <c r="GB43" t="str">
        <v>F</v>
      </c>
      <c r="GC43">
        <v>7</v>
      </c>
      <c r="GF43" t="str">
        <v>Holiness Ohumende</v>
      </c>
      <c r="GG43" t="str">
        <v>Colchester Harriers</v>
      </c>
      <c r="GH43" t="str">
        <v>F</v>
      </c>
      <c r="GI43" t="str">
        <v/>
      </c>
      <c r="IH43" t="str">
        <v>Imogen Stringer</v>
      </c>
      <c r="II43" t="str">
        <v>Colchester &amp; Tendring AC</v>
      </c>
      <c r="IJ43" t="str">
        <v>F</v>
      </c>
      <c r="IK43" t="str">
        <v/>
      </c>
      <c r="IN43" t="str">
        <v>Holiness Ohumende</v>
      </c>
      <c r="IO43" t="str">
        <v>Colchester Harriers</v>
      </c>
      <c r="IP43" t="str">
        <v>F</v>
      </c>
      <c r="IQ43" t="str">
        <v/>
      </c>
    </row>
    <row r="44" spans="2:251" x14ac:dyDescent="0.35">
      <c r="B44" t="str">
        <v>Adanna Udechuku</v>
      </c>
      <c r="C44" t="str">
        <v>Colchester &amp; Tendring AC</v>
      </c>
      <c r="D44" t="str">
        <v>F</v>
      </c>
      <c r="E44" t="str">
        <v/>
      </c>
      <c r="H44" t="str">
        <v>Hope Ohumende</v>
      </c>
      <c r="I44" t="str">
        <v>Colchester Harriers</v>
      </c>
      <c r="J44" t="str">
        <v>F</v>
      </c>
      <c r="K44" t="str">
        <v/>
      </c>
      <c r="BJ44" t="str">
        <v>Adanna Udechuku</v>
      </c>
      <c r="BK44" t="str">
        <v>Colchester &amp; Tendring AC</v>
      </c>
      <c r="BL44" t="str">
        <v>F</v>
      </c>
      <c r="BM44" t="str">
        <v/>
      </c>
      <c r="BP44" t="str">
        <v>Hope Ohumende</v>
      </c>
      <c r="BQ44" t="str">
        <v>Colchester Harriers</v>
      </c>
      <c r="BR44" t="str">
        <v>F</v>
      </c>
      <c r="BS44" t="str">
        <v/>
      </c>
      <c r="DR44" t="str">
        <v>Adanna Udechuku</v>
      </c>
      <c r="DS44" t="str">
        <v>Colchester &amp; Tendring AC</v>
      </c>
      <c r="DT44" t="str">
        <v>F</v>
      </c>
      <c r="DU44" t="str">
        <v/>
      </c>
      <c r="DX44" t="str">
        <v>Hope Ohumende</v>
      </c>
      <c r="DY44" t="str">
        <v>Colchester Harriers</v>
      </c>
      <c r="DZ44" t="str">
        <v>F</v>
      </c>
      <c r="EA44" t="str">
        <v/>
      </c>
      <c r="FZ44" t="str">
        <v>Adanna Udechuku</v>
      </c>
      <c r="GA44" t="str">
        <v>Colchester &amp; Tendring AC</v>
      </c>
      <c r="GB44" t="str">
        <v>F</v>
      </c>
      <c r="GC44" t="str">
        <v/>
      </c>
      <c r="GF44" t="str">
        <v>Hope Ohumende</v>
      </c>
      <c r="GG44" t="str">
        <v>Colchester Harriers</v>
      </c>
      <c r="GH44" t="str">
        <v>F</v>
      </c>
      <c r="GI44" t="str">
        <v/>
      </c>
      <c r="IH44" t="str">
        <v>Adanna Udechuku</v>
      </c>
      <c r="II44" t="str">
        <v>Colchester &amp; Tendring AC</v>
      </c>
      <c r="IJ44" t="str">
        <v>F</v>
      </c>
      <c r="IK44" t="str">
        <v/>
      </c>
      <c r="IN44" t="str">
        <v>Hope Ohumende</v>
      </c>
      <c r="IO44" t="str">
        <v>Colchester Harriers</v>
      </c>
      <c r="IP44" t="str">
        <v>F</v>
      </c>
      <c r="IQ44" t="str">
        <v/>
      </c>
    </row>
    <row r="45" spans="2:251" x14ac:dyDescent="0.35">
      <c r="B45" t="str">
        <v>Sophia Harvey</v>
      </c>
      <c r="C45" t="str">
        <v>Colchester &amp; Tendring AC</v>
      </c>
      <c r="D45" t="str">
        <v>F</v>
      </c>
      <c r="E45">
        <v>4</v>
      </c>
      <c r="H45" t="str">
        <v>Iris Pampapathi</v>
      </c>
      <c r="I45" t="str">
        <v>Colchester Harriers</v>
      </c>
      <c r="J45" t="str">
        <v>F</v>
      </c>
      <c r="K45" t="str">
        <v/>
      </c>
      <c r="BJ45" t="str">
        <v>Sophia Harvey</v>
      </c>
      <c r="BK45" t="str">
        <v>Colchester &amp; Tendring AC</v>
      </c>
      <c r="BL45" t="str">
        <v>F</v>
      </c>
      <c r="BM45" t="str">
        <v/>
      </c>
      <c r="BP45" t="str">
        <v>Iris Pampapathi</v>
      </c>
      <c r="BQ45" t="str">
        <v>Colchester Harriers</v>
      </c>
      <c r="BR45" t="str">
        <v>F</v>
      </c>
      <c r="BS45" t="str">
        <v/>
      </c>
      <c r="DR45" t="str">
        <v>Sophia Harvey</v>
      </c>
      <c r="DS45" t="str">
        <v>Colchester &amp; Tendring AC</v>
      </c>
      <c r="DT45" t="str">
        <v>F</v>
      </c>
      <c r="DU45" t="str">
        <v/>
      </c>
      <c r="DX45" t="str">
        <v>Iris Pampapathi</v>
      </c>
      <c r="DY45" t="str">
        <v>Colchester Harriers</v>
      </c>
      <c r="DZ45" t="str">
        <v>F</v>
      </c>
      <c r="EA45" t="str">
        <v/>
      </c>
      <c r="FZ45" t="str">
        <v>Sophia Harvey</v>
      </c>
      <c r="GA45" t="str">
        <v>Colchester &amp; Tendring AC</v>
      </c>
      <c r="GB45" t="str">
        <v>F</v>
      </c>
      <c r="GC45" t="str">
        <v/>
      </c>
      <c r="GF45" t="str">
        <v>Iris Pampapathi</v>
      </c>
      <c r="GG45" t="str">
        <v>Colchester Harriers</v>
      </c>
      <c r="GH45" t="str">
        <v>F</v>
      </c>
      <c r="GI45" t="str">
        <v/>
      </c>
      <c r="IH45" t="str">
        <v>Sophia Harvey</v>
      </c>
      <c r="II45" t="str">
        <v>Colchester &amp; Tendring AC</v>
      </c>
      <c r="IJ45" t="str">
        <v>F</v>
      </c>
      <c r="IK45" t="str">
        <v/>
      </c>
      <c r="IN45" t="str">
        <v>Iris Pampapathi</v>
      </c>
      <c r="IO45" t="str">
        <v>Colchester Harriers</v>
      </c>
      <c r="IP45" t="str">
        <v>F</v>
      </c>
      <c r="IQ45" t="str">
        <v/>
      </c>
    </row>
    <row r="46" spans="2:251" x14ac:dyDescent="0.35">
      <c r="B46" t="str">
        <v>Mistie Henington</v>
      </c>
      <c r="C46" t="str">
        <v>Colchester &amp; Tendring AC</v>
      </c>
      <c r="D46" t="str">
        <v>F</v>
      </c>
      <c r="E46" t="str">
        <v/>
      </c>
      <c r="H46" t="str">
        <v>Isabella Shippey</v>
      </c>
      <c r="I46" t="str">
        <v>Colchester Harriers</v>
      </c>
      <c r="J46" t="str">
        <v>F</v>
      </c>
      <c r="K46" t="str">
        <v/>
      </c>
      <c r="BJ46" t="str">
        <v>Mistie Henington</v>
      </c>
      <c r="BK46" t="str">
        <v>Colchester &amp; Tendring AC</v>
      </c>
      <c r="BL46" t="str">
        <v>F</v>
      </c>
      <c r="BM46" t="str">
        <v/>
      </c>
      <c r="BP46" t="str">
        <v>Isabella Shippey</v>
      </c>
      <c r="BQ46" t="str">
        <v>Colchester Harriers</v>
      </c>
      <c r="BR46" t="str">
        <v>F</v>
      </c>
      <c r="BS46" t="str">
        <v/>
      </c>
      <c r="DR46" t="str">
        <v>Mistie Henington</v>
      </c>
      <c r="DS46" t="str">
        <v>Colchester &amp; Tendring AC</v>
      </c>
      <c r="DT46" t="str">
        <v>F</v>
      </c>
      <c r="DU46" t="str">
        <v/>
      </c>
      <c r="DX46" t="str">
        <v>Isabella Shippey</v>
      </c>
      <c r="DY46" t="str">
        <v>Colchester Harriers</v>
      </c>
      <c r="DZ46" t="str">
        <v>F</v>
      </c>
      <c r="EA46" t="str">
        <v/>
      </c>
      <c r="FZ46" t="str">
        <v>Mistie Henington</v>
      </c>
      <c r="GA46" t="str">
        <v>Colchester &amp; Tendring AC</v>
      </c>
      <c r="GB46" t="str">
        <v>F</v>
      </c>
      <c r="GC46" t="str">
        <v/>
      </c>
      <c r="GF46" t="str">
        <v>Isabella Shippey</v>
      </c>
      <c r="GG46" t="str">
        <v>Colchester Harriers</v>
      </c>
      <c r="GH46" t="str">
        <v>F</v>
      </c>
      <c r="GI46" t="str">
        <v/>
      </c>
      <c r="IH46" t="str">
        <v>Mistie Henington</v>
      </c>
      <c r="II46" t="str">
        <v>Colchester &amp; Tendring AC</v>
      </c>
      <c r="IJ46" t="str">
        <v>F</v>
      </c>
      <c r="IK46" t="str">
        <v/>
      </c>
      <c r="IN46" t="str">
        <v>Isabella Shippey</v>
      </c>
      <c r="IO46" t="str">
        <v>Colchester Harriers</v>
      </c>
      <c r="IP46" t="str">
        <v>F</v>
      </c>
      <c r="IQ46" t="str">
        <v/>
      </c>
    </row>
    <row r="47" spans="2:251" x14ac:dyDescent="0.35">
      <c r="B47" t="str">
        <v>Amy Hill</v>
      </c>
      <c r="C47" t="str">
        <v>Colchester &amp; Tendring AC</v>
      </c>
      <c r="D47" t="str">
        <v>F</v>
      </c>
      <c r="E47">
        <v>23</v>
      </c>
      <c r="H47" t="str">
        <v>Isabelle Bueggeln</v>
      </c>
      <c r="I47" t="str">
        <v>Colchester Harriers</v>
      </c>
      <c r="J47" t="str">
        <v>F</v>
      </c>
      <c r="K47">
        <v>22</v>
      </c>
      <c r="BJ47" t="str">
        <v>Amy Hill</v>
      </c>
      <c r="BK47" t="str">
        <v>Colchester &amp; Tendring AC</v>
      </c>
      <c r="BL47" t="str">
        <v>F</v>
      </c>
      <c r="BM47">
        <v>21</v>
      </c>
      <c r="BP47" t="str">
        <v>Isabelle Bueggeln</v>
      </c>
      <c r="BQ47" t="str">
        <v>Colchester Harriers</v>
      </c>
      <c r="BR47" t="str">
        <v>F</v>
      </c>
      <c r="BS47">
        <v>19</v>
      </c>
      <c r="DR47" t="str">
        <v>Amy Hill</v>
      </c>
      <c r="DS47" t="str">
        <v>Colchester &amp; Tendring AC</v>
      </c>
      <c r="DT47" t="str">
        <v>F</v>
      </c>
      <c r="DU47">
        <v>16</v>
      </c>
      <c r="DX47" t="str">
        <v>Isabelle Bueggeln</v>
      </c>
      <c r="DY47" t="str">
        <v>Colchester Harriers</v>
      </c>
      <c r="DZ47" t="str">
        <v>F</v>
      </c>
      <c r="EA47" t="str">
        <v/>
      </c>
      <c r="FZ47" t="str">
        <v>Amy Hill</v>
      </c>
      <c r="GA47" t="str">
        <v>Colchester &amp; Tendring AC</v>
      </c>
      <c r="GB47" t="str">
        <v>F</v>
      </c>
      <c r="GC47" t="str">
        <v/>
      </c>
      <c r="GF47" t="str">
        <v>Isabelle Bueggeln</v>
      </c>
      <c r="GG47" t="str">
        <v>Colchester Harriers</v>
      </c>
      <c r="GH47" t="str">
        <v>F</v>
      </c>
      <c r="GI47">
        <v>22</v>
      </c>
      <c r="IH47" t="str">
        <v>Amy Hill</v>
      </c>
      <c r="II47" t="str">
        <v>Colchester &amp; Tendring AC</v>
      </c>
      <c r="IJ47" t="str">
        <v>F</v>
      </c>
      <c r="IK47" t="str">
        <v/>
      </c>
      <c r="IN47" t="str">
        <v>Isabelle Bueggeln</v>
      </c>
      <c r="IO47" t="str">
        <v>Colchester Harriers</v>
      </c>
      <c r="IP47" t="str">
        <v>F</v>
      </c>
      <c r="IQ47" t="str">
        <v/>
      </c>
    </row>
    <row r="48" spans="2:251" x14ac:dyDescent="0.35">
      <c r="B48" t="str">
        <v>Nancy Hobbs</v>
      </c>
      <c r="C48" t="str">
        <v>Colchester &amp; Tendring AC</v>
      </c>
      <c r="D48" t="str">
        <v>F</v>
      </c>
      <c r="E48">
        <v>37</v>
      </c>
      <c r="H48" t="str">
        <v>Isla Widdowson</v>
      </c>
      <c r="I48" t="str">
        <v>Colchester Harriers</v>
      </c>
      <c r="J48" t="str">
        <v>F</v>
      </c>
      <c r="K48" t="str">
        <v/>
      </c>
      <c r="BJ48" t="str">
        <v>Nancy Hobbs</v>
      </c>
      <c r="BK48" t="str">
        <v>Colchester &amp; Tendring AC</v>
      </c>
      <c r="BL48" t="str">
        <v>F</v>
      </c>
      <c r="BM48" t="str">
        <v/>
      </c>
      <c r="BP48" t="str">
        <v>Isla Widdowson</v>
      </c>
      <c r="BQ48" t="str">
        <v>Colchester Harriers</v>
      </c>
      <c r="BR48" t="str">
        <v>F</v>
      </c>
      <c r="BS48" t="str">
        <v/>
      </c>
      <c r="DR48" t="str">
        <v>Nancy Hobbs</v>
      </c>
      <c r="DS48" t="str">
        <v>Colchester &amp; Tendring AC</v>
      </c>
      <c r="DT48" t="str">
        <v>F</v>
      </c>
      <c r="DU48" t="str">
        <v/>
      </c>
      <c r="DX48" t="str">
        <v>Isla Widdowson</v>
      </c>
      <c r="DY48" t="str">
        <v>Colchester Harriers</v>
      </c>
      <c r="DZ48" t="str">
        <v>F</v>
      </c>
      <c r="EA48" t="str">
        <v/>
      </c>
      <c r="FZ48" t="str">
        <v>Nancy Hobbs</v>
      </c>
      <c r="GA48" t="str">
        <v>Colchester &amp; Tendring AC</v>
      </c>
      <c r="GB48" t="str">
        <v>F</v>
      </c>
      <c r="GC48" t="str">
        <v/>
      </c>
      <c r="GF48" t="str">
        <v>Isla Widdowson</v>
      </c>
      <c r="GG48" t="str">
        <v>Colchester Harriers</v>
      </c>
      <c r="GH48" t="str">
        <v>F</v>
      </c>
      <c r="GI48" t="str">
        <v/>
      </c>
      <c r="IH48" t="str">
        <v>Nancy Hobbs</v>
      </c>
      <c r="II48" t="str">
        <v>Colchester &amp; Tendring AC</v>
      </c>
      <c r="IJ48" t="str">
        <v>F</v>
      </c>
      <c r="IK48" t="str">
        <v/>
      </c>
      <c r="IN48" t="str">
        <v>Isla Widdowson</v>
      </c>
      <c r="IO48" t="str">
        <v>Colchester Harriers</v>
      </c>
      <c r="IP48" t="str">
        <v>F</v>
      </c>
      <c r="IQ48" t="str">
        <v/>
      </c>
    </row>
    <row r="49" spans="2:251" x14ac:dyDescent="0.35">
      <c r="B49" t="str">
        <v>Ella Denham</v>
      </c>
      <c r="C49" t="str">
        <v>Colchester &amp; Tendring AC</v>
      </c>
      <c r="D49" t="str">
        <v>F</v>
      </c>
      <c r="E49">
        <v>8</v>
      </c>
      <c r="H49" t="str">
        <v>Isla Fields</v>
      </c>
      <c r="I49" t="str">
        <v>Colchester Harriers</v>
      </c>
      <c r="J49" t="str">
        <v>F</v>
      </c>
      <c r="K49" t="str">
        <v/>
      </c>
      <c r="BJ49" t="str">
        <v>Ella Denham</v>
      </c>
      <c r="BK49" t="str">
        <v>Colchester &amp; Tendring AC</v>
      </c>
      <c r="BL49" t="str">
        <v>F</v>
      </c>
      <c r="BM49">
        <v>16</v>
      </c>
      <c r="BP49" t="str">
        <v>Isla Fields</v>
      </c>
      <c r="BQ49" t="str">
        <v>Colchester Harriers</v>
      </c>
      <c r="BR49" t="str">
        <v>F</v>
      </c>
      <c r="BS49" t="str">
        <v/>
      </c>
      <c r="DR49" t="str">
        <v>Ella Denham</v>
      </c>
      <c r="DS49" t="str">
        <v>Colchester &amp; Tendring AC</v>
      </c>
      <c r="DT49" t="str">
        <v>F</v>
      </c>
      <c r="DU49">
        <v>5</v>
      </c>
      <c r="DX49" t="str">
        <v>Isla Fields</v>
      </c>
      <c r="DY49" t="str">
        <v>Colchester Harriers</v>
      </c>
      <c r="DZ49" t="str">
        <v>F</v>
      </c>
      <c r="EA49">
        <v>55</v>
      </c>
      <c r="FZ49" t="str">
        <v>Ella Denham</v>
      </c>
      <c r="GA49" t="str">
        <v>Colchester &amp; Tendring AC</v>
      </c>
      <c r="GB49" t="str">
        <v>F</v>
      </c>
      <c r="GC49">
        <v>9</v>
      </c>
      <c r="GF49" t="str">
        <v>Isla Fields</v>
      </c>
      <c r="GG49" t="str">
        <v>Colchester Harriers</v>
      </c>
      <c r="GH49" t="str">
        <v>F</v>
      </c>
      <c r="GI49" t="str">
        <v/>
      </c>
      <c r="IH49" t="str">
        <v>Ella Denham</v>
      </c>
      <c r="II49" t="str">
        <v>Colchester &amp; Tendring AC</v>
      </c>
      <c r="IJ49" t="str">
        <v>F</v>
      </c>
      <c r="IK49" t="str">
        <v/>
      </c>
      <c r="IN49" t="str">
        <v>Isla Fields</v>
      </c>
      <c r="IO49" t="str">
        <v>Colchester Harriers</v>
      </c>
      <c r="IP49" t="str">
        <v>F</v>
      </c>
      <c r="IQ49" t="str">
        <v/>
      </c>
    </row>
    <row r="50" spans="2:251" x14ac:dyDescent="0.35">
      <c r="B50" t="str">
        <v>Evie-Rose Edwardson</v>
      </c>
      <c r="C50" t="str">
        <v>Colchester &amp; Tendring AC</v>
      </c>
      <c r="D50" t="str">
        <v>F</v>
      </c>
      <c r="E50">
        <v>25</v>
      </c>
      <c r="H50" t="str">
        <v>Jadesola Fawehinmi</v>
      </c>
      <c r="I50" t="str">
        <v>Colchester Harriers</v>
      </c>
      <c r="J50" t="str">
        <v>F</v>
      </c>
      <c r="K50" t="str">
        <v/>
      </c>
      <c r="BJ50" t="str">
        <v>Evie-Rose Edwardson</v>
      </c>
      <c r="BK50" t="str">
        <v>Colchester &amp; Tendring AC</v>
      </c>
      <c r="BL50" t="str">
        <v>F</v>
      </c>
      <c r="BM50">
        <v>32</v>
      </c>
      <c r="BP50" t="str">
        <v>Jadesola Fawehinmi</v>
      </c>
      <c r="BQ50" t="str">
        <v>Colchester Harriers</v>
      </c>
      <c r="BR50" t="str">
        <v>F</v>
      </c>
      <c r="BS50" t="str">
        <v/>
      </c>
      <c r="DR50" t="str">
        <v>Evie-Rose Edwardson</v>
      </c>
      <c r="DS50" t="str">
        <v>Colchester &amp; Tendring AC</v>
      </c>
      <c r="DT50" t="str">
        <v>F</v>
      </c>
      <c r="DU50">
        <v>20</v>
      </c>
      <c r="DX50" t="str">
        <v>Jadesola Fawehinmi</v>
      </c>
      <c r="DY50" t="str">
        <v>Colchester Harriers</v>
      </c>
      <c r="DZ50" t="str">
        <v>F</v>
      </c>
      <c r="EA50" t="str">
        <v/>
      </c>
      <c r="FZ50" t="str">
        <v>Evie-Rose Edwardson</v>
      </c>
      <c r="GA50" t="str">
        <v>Colchester &amp; Tendring AC</v>
      </c>
      <c r="GB50" t="str">
        <v>F</v>
      </c>
      <c r="GC50">
        <v>36</v>
      </c>
      <c r="GF50" t="str">
        <v>Jadesola Fawehinmi</v>
      </c>
      <c r="GG50" t="str">
        <v>Colchester Harriers</v>
      </c>
      <c r="GH50" t="str">
        <v>F</v>
      </c>
      <c r="GI50" t="str">
        <v/>
      </c>
      <c r="IH50" t="str">
        <v>Evie-Rose Edwardson</v>
      </c>
      <c r="II50" t="str">
        <v>Colchester &amp; Tendring AC</v>
      </c>
      <c r="IJ50" t="str">
        <v>F</v>
      </c>
      <c r="IK50" t="str">
        <v/>
      </c>
      <c r="IN50" t="str">
        <v>Jadesola Fawehinmi</v>
      </c>
      <c r="IO50" t="str">
        <v>Colchester Harriers</v>
      </c>
      <c r="IP50" t="str">
        <v>F</v>
      </c>
      <c r="IQ50" t="str">
        <v/>
      </c>
    </row>
    <row r="51" spans="2:251" x14ac:dyDescent="0.35">
      <c r="B51" t="str">
        <v>Annika Ezrow</v>
      </c>
      <c r="C51" t="str">
        <v>Colchester &amp; Tendring AC</v>
      </c>
      <c r="D51" t="str">
        <v>F</v>
      </c>
      <c r="E51" t="str">
        <v/>
      </c>
      <c r="H51" t="str">
        <v>Jadun Adebayo</v>
      </c>
      <c r="I51" t="str">
        <v>Colchester Harriers</v>
      </c>
      <c r="J51" t="str">
        <v>F</v>
      </c>
      <c r="K51" t="str">
        <v/>
      </c>
      <c r="BJ51" t="str">
        <v>Annika Ezrow</v>
      </c>
      <c r="BK51" t="str">
        <v>Colchester &amp; Tendring AC</v>
      </c>
      <c r="BL51" t="str">
        <v>F</v>
      </c>
      <c r="BM51" t="str">
        <v/>
      </c>
      <c r="BP51" t="str">
        <v>Jadun Adebayo</v>
      </c>
      <c r="BQ51" t="str">
        <v>Colchester Harriers</v>
      </c>
      <c r="BR51" t="str">
        <v>F</v>
      </c>
      <c r="BS51" t="str">
        <v/>
      </c>
      <c r="DR51" t="str">
        <v>Annika Ezrow</v>
      </c>
      <c r="DS51" t="str">
        <v>Colchester &amp; Tendring AC</v>
      </c>
      <c r="DT51" t="str">
        <v>F</v>
      </c>
      <c r="DU51" t="str">
        <v/>
      </c>
      <c r="DX51" t="str">
        <v>Jadun Adebayo</v>
      </c>
      <c r="DY51" t="str">
        <v>Colchester Harriers</v>
      </c>
      <c r="DZ51" t="str">
        <v>F</v>
      </c>
      <c r="EA51" t="str">
        <v/>
      </c>
      <c r="FZ51" t="str">
        <v>Annika Ezrow</v>
      </c>
      <c r="GA51" t="str">
        <v>Colchester &amp; Tendring AC</v>
      </c>
      <c r="GB51" t="str">
        <v>F</v>
      </c>
      <c r="GC51">
        <v>16</v>
      </c>
      <c r="GF51" t="str">
        <v>Jadun Adebayo</v>
      </c>
      <c r="GG51" t="str">
        <v>Colchester Harriers</v>
      </c>
      <c r="GH51" t="str">
        <v>F</v>
      </c>
      <c r="GI51" t="str">
        <v/>
      </c>
      <c r="IH51" t="str">
        <v>Annika Ezrow</v>
      </c>
      <c r="II51" t="str">
        <v>Colchester &amp; Tendring AC</v>
      </c>
      <c r="IJ51" t="str">
        <v>F</v>
      </c>
      <c r="IK51" t="str">
        <v/>
      </c>
      <c r="IN51" t="str">
        <v>Jadun Adebayo</v>
      </c>
      <c r="IO51" t="str">
        <v>Colchester Harriers</v>
      </c>
      <c r="IP51" t="str">
        <v>F</v>
      </c>
      <c r="IQ51" t="str">
        <v/>
      </c>
    </row>
    <row r="52" spans="2:251" x14ac:dyDescent="0.35">
      <c r="B52" t="str">
        <v>Nina Godden-Murphy</v>
      </c>
      <c r="C52" t="str">
        <v>Colchester &amp; Tendring AC</v>
      </c>
      <c r="D52" t="str">
        <v>F</v>
      </c>
      <c r="E52" t="str">
        <v/>
      </c>
      <c r="H52" t="str">
        <v>Jeire Adebayo</v>
      </c>
      <c r="I52" t="str">
        <v>Colchester Harriers</v>
      </c>
      <c r="J52" t="str">
        <v>F</v>
      </c>
      <c r="K52" t="str">
        <v/>
      </c>
      <c r="BJ52" t="str">
        <v>Nina Godden-Murphy</v>
      </c>
      <c r="BK52" t="str">
        <v>Colchester &amp; Tendring AC</v>
      </c>
      <c r="BL52" t="str">
        <v>F</v>
      </c>
      <c r="BM52" t="str">
        <v/>
      </c>
      <c r="BP52" t="str">
        <v>Jeire Adebayo</v>
      </c>
      <c r="BQ52" t="str">
        <v>Colchester Harriers</v>
      </c>
      <c r="BR52" t="str">
        <v>F</v>
      </c>
      <c r="BS52" t="str">
        <v/>
      </c>
      <c r="DR52" t="str">
        <v>Nina Godden-Murphy</v>
      </c>
      <c r="DS52" t="str">
        <v>Colchester &amp; Tendring AC</v>
      </c>
      <c r="DT52" t="str">
        <v>F</v>
      </c>
      <c r="DU52" t="str">
        <v/>
      </c>
      <c r="DX52" t="str">
        <v>Jeire Adebayo</v>
      </c>
      <c r="DY52" t="str">
        <v>Colchester Harriers</v>
      </c>
      <c r="DZ52" t="str">
        <v>F</v>
      </c>
      <c r="EA52" t="str">
        <v/>
      </c>
      <c r="FZ52" t="str">
        <v>Nina Godden-Murphy</v>
      </c>
      <c r="GA52" t="str">
        <v>Colchester &amp; Tendring AC</v>
      </c>
      <c r="GB52" t="str">
        <v>F</v>
      </c>
      <c r="GC52" t="str">
        <v/>
      </c>
      <c r="GF52" t="str">
        <v>Jeire Adebayo</v>
      </c>
      <c r="GG52" t="str">
        <v>Colchester Harriers</v>
      </c>
      <c r="GH52" t="str">
        <v>F</v>
      </c>
      <c r="GI52" t="str">
        <v/>
      </c>
      <c r="IH52" t="str">
        <v>Nina Godden-Murphy</v>
      </c>
      <c r="II52" t="str">
        <v>Colchester &amp; Tendring AC</v>
      </c>
      <c r="IJ52" t="str">
        <v>F</v>
      </c>
      <c r="IK52" t="str">
        <v/>
      </c>
      <c r="IN52" t="str">
        <v>Jeire Adebayo</v>
      </c>
      <c r="IO52" t="str">
        <v>Colchester Harriers</v>
      </c>
      <c r="IP52" t="str">
        <v>F</v>
      </c>
      <c r="IQ52" t="str">
        <v/>
      </c>
    </row>
    <row r="53" spans="2:251" x14ac:dyDescent="0.35">
      <c r="B53" t="str">
        <v>Naomi Sandercock</v>
      </c>
      <c r="C53" t="str">
        <v>Colchester &amp; Tendring AC</v>
      </c>
      <c r="D53" t="str">
        <v>F</v>
      </c>
      <c r="E53" t="str">
        <v/>
      </c>
      <c r="H53" t="str">
        <v>Jemima Garner</v>
      </c>
      <c r="I53" t="str">
        <v>Colchester Harriers</v>
      </c>
      <c r="J53" t="str">
        <v>F</v>
      </c>
      <c r="K53">
        <v>11</v>
      </c>
      <c r="BJ53" t="str">
        <v>Naomi Sandercock</v>
      </c>
      <c r="BK53" t="str">
        <v>Colchester &amp; Tendring AC</v>
      </c>
      <c r="BL53" t="str">
        <v>F</v>
      </c>
      <c r="BM53" t="str">
        <v/>
      </c>
      <c r="BP53" t="str">
        <v>Jemima Garner</v>
      </c>
      <c r="BQ53" t="str">
        <v>Colchester Harriers</v>
      </c>
      <c r="BR53" t="str">
        <v>F</v>
      </c>
      <c r="BS53">
        <v>13</v>
      </c>
      <c r="DR53" t="str">
        <v>Naomi Sandercock</v>
      </c>
      <c r="DS53" t="str">
        <v>Colchester &amp; Tendring AC</v>
      </c>
      <c r="DT53" t="str">
        <v>F</v>
      </c>
      <c r="DU53" t="str">
        <v/>
      </c>
      <c r="DX53" t="str">
        <v>Jemima Garner</v>
      </c>
      <c r="DY53" t="str">
        <v>Colchester Harriers</v>
      </c>
      <c r="DZ53" t="str">
        <v>F</v>
      </c>
      <c r="EA53">
        <v>15</v>
      </c>
      <c r="FZ53" t="str">
        <v>Naomi Sandercock</v>
      </c>
      <c r="GA53" t="str">
        <v>Colchester &amp; Tendring AC</v>
      </c>
      <c r="GB53" t="str">
        <v>F</v>
      </c>
      <c r="GC53" t="str">
        <v/>
      </c>
      <c r="GF53" t="str">
        <v>Jemima Garner</v>
      </c>
      <c r="GG53" t="str">
        <v>Colchester Harriers</v>
      </c>
      <c r="GH53" t="str">
        <v>F</v>
      </c>
      <c r="GI53">
        <v>13</v>
      </c>
      <c r="IH53" t="str">
        <v>Naomi Sandercock</v>
      </c>
      <c r="II53" t="str">
        <v>Colchester &amp; Tendring AC</v>
      </c>
      <c r="IJ53" t="str">
        <v>F</v>
      </c>
      <c r="IK53" t="str">
        <v/>
      </c>
      <c r="IN53" t="str">
        <v>Jemima Garner</v>
      </c>
      <c r="IO53" t="str">
        <v>Colchester Harriers</v>
      </c>
      <c r="IP53" t="str">
        <v>F</v>
      </c>
      <c r="IQ53" t="str">
        <v/>
      </c>
    </row>
    <row r="54" spans="2:251" x14ac:dyDescent="0.35">
      <c r="B54" t="str">
        <v>Lucy Frank</v>
      </c>
      <c r="C54" t="str">
        <v>Colchester &amp; Tendring AC</v>
      </c>
      <c r="D54" t="str">
        <v>F</v>
      </c>
      <c r="E54" t="str">
        <v/>
      </c>
      <c r="H54" t="str">
        <v>Joanne Nichol</v>
      </c>
      <c r="I54" t="str">
        <v>Colchester Harriers</v>
      </c>
      <c r="J54" t="str">
        <v>F</v>
      </c>
      <c r="K54" t="str">
        <v/>
      </c>
      <c r="BJ54" t="str">
        <v>Lucy Frank</v>
      </c>
      <c r="BK54" t="str">
        <v>Colchester &amp; Tendring AC</v>
      </c>
      <c r="BL54" t="str">
        <v>F</v>
      </c>
      <c r="BM54" t="str">
        <v/>
      </c>
      <c r="BP54" t="str">
        <v>Joanne Nichol</v>
      </c>
      <c r="BQ54" t="str">
        <v>Colchester Harriers</v>
      </c>
      <c r="BR54" t="str">
        <v>F</v>
      </c>
      <c r="BS54" t="str">
        <v/>
      </c>
      <c r="DR54" t="str">
        <v>Lucy Frank</v>
      </c>
      <c r="DS54" t="str">
        <v>Colchester &amp; Tendring AC</v>
      </c>
      <c r="DT54" t="str">
        <v>F</v>
      </c>
      <c r="DU54" t="str">
        <v/>
      </c>
      <c r="DX54" t="str">
        <v>Joanne Nichol</v>
      </c>
      <c r="DY54" t="str">
        <v>Colchester Harriers</v>
      </c>
      <c r="DZ54" t="str">
        <v>F</v>
      </c>
      <c r="EA54" t="str">
        <v/>
      </c>
      <c r="FZ54" t="str">
        <v>Lucy Frank</v>
      </c>
      <c r="GA54" t="str">
        <v>Colchester &amp; Tendring AC</v>
      </c>
      <c r="GB54" t="str">
        <v>F</v>
      </c>
      <c r="GC54" t="str">
        <v/>
      </c>
      <c r="GF54" t="str">
        <v>Joanne Nichol</v>
      </c>
      <c r="GG54" t="str">
        <v>Colchester Harriers</v>
      </c>
      <c r="GH54" t="str">
        <v>F</v>
      </c>
      <c r="GI54" t="str">
        <v/>
      </c>
      <c r="IH54" t="str">
        <v>Lucy Frank</v>
      </c>
      <c r="II54" t="str">
        <v>Colchester &amp; Tendring AC</v>
      </c>
      <c r="IJ54" t="str">
        <v>F</v>
      </c>
      <c r="IK54" t="str">
        <v/>
      </c>
      <c r="IN54" t="str">
        <v>Joanne Nichol</v>
      </c>
      <c r="IO54" t="str">
        <v>Colchester Harriers</v>
      </c>
      <c r="IP54" t="str">
        <v>F</v>
      </c>
      <c r="IQ54" t="str">
        <v/>
      </c>
    </row>
    <row r="55" spans="2:251" x14ac:dyDescent="0.35">
      <c r="B55" t="str">
        <v>Annabel Sergeant</v>
      </c>
      <c r="C55" t="str">
        <v>Colchester &amp; Tendring AC</v>
      </c>
      <c r="D55" t="str">
        <v>F</v>
      </c>
      <c r="E55" t="str">
        <v/>
      </c>
      <c r="H55" t="str">
        <v>Katherine Blanshard</v>
      </c>
      <c r="I55" t="str">
        <v>Colchester Harriers</v>
      </c>
      <c r="J55" t="str">
        <v>F</v>
      </c>
      <c r="K55" t="str">
        <v/>
      </c>
      <c r="BJ55" t="str">
        <v>Annabel Sergeant</v>
      </c>
      <c r="BK55" t="str">
        <v>Colchester &amp; Tendring AC</v>
      </c>
      <c r="BL55" t="str">
        <v>F</v>
      </c>
      <c r="BM55" t="str">
        <v/>
      </c>
      <c r="BP55" t="str">
        <v>Katherine Blanshard</v>
      </c>
      <c r="BQ55" t="str">
        <v>Colchester Harriers</v>
      </c>
      <c r="BR55" t="str">
        <v>F</v>
      </c>
      <c r="BS55" t="str">
        <v/>
      </c>
      <c r="DR55" t="str">
        <v>Annabel Sergeant</v>
      </c>
      <c r="DS55" t="str">
        <v>Colchester &amp; Tendring AC</v>
      </c>
      <c r="DT55" t="str">
        <v>F</v>
      </c>
      <c r="DU55" t="str">
        <v/>
      </c>
      <c r="DX55" t="str">
        <v>Katherine Blanshard</v>
      </c>
      <c r="DY55" t="str">
        <v>Colchester Harriers</v>
      </c>
      <c r="DZ55" t="str">
        <v>F</v>
      </c>
      <c r="EA55" t="str">
        <v/>
      </c>
      <c r="FZ55" t="str">
        <v>Annabel Sergeant</v>
      </c>
      <c r="GA55" t="str">
        <v>Colchester &amp; Tendring AC</v>
      </c>
      <c r="GB55" t="str">
        <v>F</v>
      </c>
      <c r="GC55" t="str">
        <v/>
      </c>
      <c r="GF55" t="str">
        <v>Katherine Blanshard</v>
      </c>
      <c r="GG55" t="str">
        <v>Colchester Harriers</v>
      </c>
      <c r="GH55" t="str">
        <v>F</v>
      </c>
      <c r="GI55" t="str">
        <v/>
      </c>
      <c r="IH55" t="str">
        <v>Annabel Sergeant</v>
      </c>
      <c r="II55" t="str">
        <v>Colchester &amp; Tendring AC</v>
      </c>
      <c r="IJ55" t="str">
        <v>F</v>
      </c>
      <c r="IK55" t="str">
        <v/>
      </c>
      <c r="IN55" t="str">
        <v>Katherine Blanshard</v>
      </c>
      <c r="IO55" t="str">
        <v>Colchester Harriers</v>
      </c>
      <c r="IP55" t="str">
        <v>F</v>
      </c>
      <c r="IQ55" t="str">
        <v/>
      </c>
    </row>
    <row r="56" spans="2:251" x14ac:dyDescent="0.35">
      <c r="B56" t="str">
        <v>Lucy Thompson</v>
      </c>
      <c r="C56" t="str">
        <v>Colchester &amp; Tendring AC</v>
      </c>
      <c r="D56" t="str">
        <v>F</v>
      </c>
      <c r="E56" t="str">
        <v/>
      </c>
      <c r="H56" t="str">
        <v>Lacey Martell-Smith</v>
      </c>
      <c r="I56" t="str">
        <v>Colchester Harriers</v>
      </c>
      <c r="J56" t="str">
        <v>F</v>
      </c>
      <c r="K56" t="str">
        <v/>
      </c>
      <c r="BJ56" t="str">
        <v>Lucy Thompson</v>
      </c>
      <c r="BK56" t="str">
        <v>Colchester &amp; Tendring AC</v>
      </c>
      <c r="BL56" t="str">
        <v>F</v>
      </c>
      <c r="BM56" t="str">
        <v/>
      </c>
      <c r="BP56" t="str">
        <v>Lacey Martell-Smith</v>
      </c>
      <c r="BQ56" t="str">
        <v>Colchester Harriers</v>
      </c>
      <c r="BR56" t="str">
        <v>F</v>
      </c>
      <c r="BS56" t="str">
        <v/>
      </c>
      <c r="DR56" t="str">
        <v>Lucy Thompson</v>
      </c>
      <c r="DS56" t="str">
        <v>Colchester &amp; Tendring AC</v>
      </c>
      <c r="DT56" t="str">
        <v>F</v>
      </c>
      <c r="DU56" t="str">
        <v/>
      </c>
      <c r="DX56" t="str">
        <v>Lacey Martell-Smith</v>
      </c>
      <c r="DY56" t="str">
        <v>Colchester Harriers</v>
      </c>
      <c r="DZ56" t="str">
        <v>F</v>
      </c>
      <c r="EA56" t="str">
        <v/>
      </c>
      <c r="FZ56" t="str">
        <v>Lucy Thompson</v>
      </c>
      <c r="GA56" t="str">
        <v>Colchester &amp; Tendring AC</v>
      </c>
      <c r="GB56" t="str">
        <v>F</v>
      </c>
      <c r="GC56" t="str">
        <v/>
      </c>
      <c r="GF56" t="str">
        <v>Lacey Martell-Smith</v>
      </c>
      <c r="GG56" t="str">
        <v>Colchester Harriers</v>
      </c>
      <c r="GH56" t="str">
        <v>F</v>
      </c>
      <c r="GI56" t="str">
        <v/>
      </c>
      <c r="IH56" t="str">
        <v>Lucy Thompson</v>
      </c>
      <c r="II56" t="str">
        <v>Colchester &amp; Tendring AC</v>
      </c>
      <c r="IJ56" t="str">
        <v>F</v>
      </c>
      <c r="IK56" t="str">
        <v/>
      </c>
      <c r="IN56" t="str">
        <v>Lacey Martell-Smith</v>
      </c>
      <c r="IO56" t="str">
        <v>Colchester Harriers</v>
      </c>
      <c r="IP56" t="str">
        <v>F</v>
      </c>
      <c r="IQ56" t="str">
        <v/>
      </c>
    </row>
    <row r="57" spans="2:251" x14ac:dyDescent="0.35">
      <c r="B57" t="str">
        <v>Alicia Bibby</v>
      </c>
      <c r="C57" t="str">
        <v>Colchester &amp; Tendring AC</v>
      </c>
      <c r="D57" t="str">
        <v>F</v>
      </c>
      <c r="E57" t="str">
        <v/>
      </c>
      <c r="H57" t="str">
        <v>Layla Gosling</v>
      </c>
      <c r="I57" t="str">
        <v>Colchester Harriers</v>
      </c>
      <c r="J57" t="str">
        <v>F</v>
      </c>
      <c r="K57" t="str">
        <v/>
      </c>
      <c r="BJ57" t="str">
        <v>Alicia Bibby</v>
      </c>
      <c r="BK57" t="str">
        <v>Colchester &amp; Tendring AC</v>
      </c>
      <c r="BL57" t="str">
        <v>F</v>
      </c>
      <c r="BM57">
        <v>20</v>
      </c>
      <c r="BP57" t="str">
        <v>Layla Gosling</v>
      </c>
      <c r="BQ57" t="str">
        <v>Colchester Harriers</v>
      </c>
      <c r="BR57" t="str">
        <v>F</v>
      </c>
      <c r="BS57" t="str">
        <v/>
      </c>
      <c r="DR57" t="str">
        <v>Alicia Bibby</v>
      </c>
      <c r="DS57" t="str">
        <v>Colchester &amp; Tendring AC</v>
      </c>
      <c r="DT57" t="str">
        <v>F</v>
      </c>
      <c r="DU57">
        <v>12</v>
      </c>
      <c r="DX57" t="str">
        <v>Layla Gosling</v>
      </c>
      <c r="DY57" t="str">
        <v>Colchester Harriers</v>
      </c>
      <c r="DZ57" t="str">
        <v>F</v>
      </c>
      <c r="EA57">
        <v>37</v>
      </c>
      <c r="FZ57" t="str">
        <v>Alicia Bibby</v>
      </c>
      <c r="GA57" t="str">
        <v>Colchester &amp; Tendring AC</v>
      </c>
      <c r="GB57" t="str">
        <v>F</v>
      </c>
      <c r="GC57" t="str">
        <v/>
      </c>
      <c r="GF57" t="str">
        <v>Layla Gosling</v>
      </c>
      <c r="GG57" t="str">
        <v>Colchester Harriers</v>
      </c>
      <c r="GH57" t="str">
        <v>F</v>
      </c>
      <c r="GI57" t="str">
        <v/>
      </c>
      <c r="IH57" t="str">
        <v>Alicia Bibby</v>
      </c>
      <c r="II57" t="str">
        <v>Colchester &amp; Tendring AC</v>
      </c>
      <c r="IJ57" t="str">
        <v>F</v>
      </c>
      <c r="IK57" t="str">
        <v/>
      </c>
      <c r="IN57" t="str">
        <v>Layla Gosling</v>
      </c>
      <c r="IO57" t="str">
        <v>Colchester Harriers</v>
      </c>
      <c r="IP57" t="str">
        <v>F</v>
      </c>
      <c r="IQ57" t="str">
        <v/>
      </c>
    </row>
    <row r="58" spans="2:251" x14ac:dyDescent="0.35">
      <c r="B58" t="str">
        <v>Harriet Vine</v>
      </c>
      <c r="C58" t="str">
        <v>Colchester &amp; Tendring AC</v>
      </c>
      <c r="D58" t="str">
        <v>F</v>
      </c>
      <c r="E58" t="str">
        <v/>
      </c>
      <c r="H58" t="str">
        <v>Lexi Henry</v>
      </c>
      <c r="I58" t="str">
        <v>Colchester Harriers</v>
      </c>
      <c r="J58" t="str">
        <v>F</v>
      </c>
      <c r="K58" t="str">
        <v/>
      </c>
      <c r="BJ58" t="str">
        <v>Harriet Vine</v>
      </c>
      <c r="BK58" t="str">
        <v>Colchester &amp; Tendring AC</v>
      </c>
      <c r="BL58" t="str">
        <v>F</v>
      </c>
      <c r="BM58">
        <v>45</v>
      </c>
      <c r="BP58" t="str">
        <v>Lexi Henry</v>
      </c>
      <c r="BQ58" t="str">
        <v>Colchester Harriers</v>
      </c>
      <c r="BR58" t="str">
        <v>F</v>
      </c>
      <c r="BS58" t="str">
        <v/>
      </c>
      <c r="DR58" t="str">
        <v>Harriet Vine</v>
      </c>
      <c r="DS58" t="str">
        <v>Colchester &amp; Tendring AC</v>
      </c>
      <c r="DT58" t="str">
        <v>F</v>
      </c>
      <c r="DU58">
        <v>45</v>
      </c>
      <c r="DX58" t="str">
        <v>Lexi Henry</v>
      </c>
      <c r="DY58" t="str">
        <v>Colchester Harriers</v>
      </c>
      <c r="DZ58" t="str">
        <v>F</v>
      </c>
      <c r="EA58" t="str">
        <v/>
      </c>
      <c r="FZ58" t="str">
        <v>Harriet Vine</v>
      </c>
      <c r="GA58" t="str">
        <v>Colchester &amp; Tendring AC</v>
      </c>
      <c r="GB58" t="str">
        <v>F</v>
      </c>
      <c r="GC58" t="str">
        <v/>
      </c>
      <c r="GF58" t="str">
        <v>Lexi Henry</v>
      </c>
      <c r="GG58" t="str">
        <v>Colchester Harriers</v>
      </c>
      <c r="GH58" t="str">
        <v>F</v>
      </c>
      <c r="GI58" t="str">
        <v/>
      </c>
      <c r="IH58" t="str">
        <v>Harriet Vine</v>
      </c>
      <c r="II58" t="str">
        <v>Colchester &amp; Tendring AC</v>
      </c>
      <c r="IJ58" t="str">
        <v>F</v>
      </c>
      <c r="IK58" t="str">
        <v/>
      </c>
      <c r="IN58" t="str">
        <v>Lexi Henry</v>
      </c>
      <c r="IO58" t="str">
        <v>Colchester Harriers</v>
      </c>
      <c r="IP58" t="str">
        <v>F</v>
      </c>
      <c r="IQ58" t="str">
        <v/>
      </c>
    </row>
    <row r="59" spans="2:251" x14ac:dyDescent="0.35">
      <c r="H59" t="str">
        <v>Lily Addington</v>
      </c>
      <c r="I59" t="str">
        <v>Colchester Harriers</v>
      </c>
      <c r="J59" t="str">
        <v>F</v>
      </c>
      <c r="K59" t="str">
        <v/>
      </c>
      <c r="BP59" t="str">
        <v>Lily Addington</v>
      </c>
      <c r="BQ59" t="str">
        <v>Colchester Harriers</v>
      </c>
      <c r="BR59" t="str">
        <v>F</v>
      </c>
      <c r="BS59" t="str">
        <v/>
      </c>
      <c r="DX59" t="str">
        <v>Lily Addington</v>
      </c>
      <c r="DY59" t="str">
        <v>Colchester Harriers</v>
      </c>
      <c r="DZ59" t="str">
        <v>F</v>
      </c>
      <c r="EA59" t="str">
        <v/>
      </c>
      <c r="GF59" t="str">
        <v>Lily Addington</v>
      </c>
      <c r="GG59" t="str">
        <v>Colchester Harriers</v>
      </c>
      <c r="GH59" t="str">
        <v>F</v>
      </c>
      <c r="GI59" t="str">
        <v/>
      </c>
      <c r="IN59" t="str">
        <v>Lily Addington</v>
      </c>
      <c r="IO59" t="str">
        <v>Colchester Harriers</v>
      </c>
      <c r="IP59" t="str">
        <v>F</v>
      </c>
      <c r="IQ59" t="str">
        <v/>
      </c>
    </row>
    <row r="60" spans="2:251" x14ac:dyDescent="0.35">
      <c r="H60" t="str">
        <v>Lily Tyler</v>
      </c>
      <c r="I60" t="str">
        <v>Colchester Harriers</v>
      </c>
      <c r="J60" t="str">
        <v>F</v>
      </c>
      <c r="K60" t="str">
        <v/>
      </c>
      <c r="BP60" t="str">
        <v>Lily Tyler</v>
      </c>
      <c r="BQ60" t="str">
        <v>Colchester Harriers</v>
      </c>
      <c r="BR60" t="str">
        <v>F</v>
      </c>
      <c r="BS60" t="str">
        <v/>
      </c>
      <c r="DX60" t="str">
        <v>Lily Tyler</v>
      </c>
      <c r="DY60" t="str">
        <v>Colchester Harriers</v>
      </c>
      <c r="DZ60" t="str">
        <v>F</v>
      </c>
      <c r="EA60" t="str">
        <v/>
      </c>
      <c r="GF60" t="str">
        <v>Lily Tyler</v>
      </c>
      <c r="GG60" t="str">
        <v>Colchester Harriers</v>
      </c>
      <c r="GH60" t="str">
        <v>F</v>
      </c>
      <c r="GI60" t="str">
        <v/>
      </c>
      <c r="IN60" t="str">
        <v>Lily Tyler</v>
      </c>
      <c r="IO60" t="str">
        <v>Colchester Harriers</v>
      </c>
      <c r="IP60" t="str">
        <v>F</v>
      </c>
      <c r="IQ60" t="str">
        <v/>
      </c>
    </row>
    <row r="61" spans="2:251" x14ac:dyDescent="0.35">
      <c r="H61" t="str">
        <v>Lois Keen</v>
      </c>
      <c r="I61" t="str">
        <v>Colchester Harriers</v>
      </c>
      <c r="J61" t="str">
        <v>F</v>
      </c>
      <c r="K61" t="str">
        <v/>
      </c>
      <c r="BP61" t="str">
        <v>Lois Keen</v>
      </c>
      <c r="BQ61" t="str">
        <v>Colchester Harriers</v>
      </c>
      <c r="BR61" t="str">
        <v>F</v>
      </c>
      <c r="BS61" t="str">
        <v/>
      </c>
      <c r="DX61" t="str">
        <v>Lois Keen</v>
      </c>
      <c r="DY61" t="str">
        <v>Colchester Harriers</v>
      </c>
      <c r="DZ61" t="str">
        <v>F</v>
      </c>
      <c r="EA61" t="str">
        <v/>
      </c>
      <c r="GF61" t="str">
        <v>Lois Keen</v>
      </c>
      <c r="GG61" t="str">
        <v>Colchester Harriers</v>
      </c>
      <c r="GH61" t="str">
        <v>F</v>
      </c>
      <c r="GI61" t="str">
        <v/>
      </c>
      <c r="IN61" t="str">
        <v>Lois Keen</v>
      </c>
      <c r="IO61" t="str">
        <v>Colchester Harriers</v>
      </c>
      <c r="IP61" t="str">
        <v>F</v>
      </c>
      <c r="IQ61" t="str">
        <v/>
      </c>
    </row>
    <row r="62" spans="2:251" x14ac:dyDescent="0.35">
      <c r="H62" t="str">
        <v>Lucilla Visintin</v>
      </c>
      <c r="I62" t="str">
        <v>Colchester Harriers</v>
      </c>
      <c r="J62" t="str">
        <v>F</v>
      </c>
      <c r="K62" t="str">
        <v/>
      </c>
      <c r="BP62" t="str">
        <v>Lucilla Visintin</v>
      </c>
      <c r="BQ62" t="str">
        <v>Colchester Harriers</v>
      </c>
      <c r="BR62" t="str">
        <v>F</v>
      </c>
      <c r="BS62" t="str">
        <v/>
      </c>
      <c r="DX62" t="str">
        <v>Lucilla Visintin</v>
      </c>
      <c r="DY62" t="str">
        <v>Colchester Harriers</v>
      </c>
      <c r="DZ62" t="str">
        <v>F</v>
      </c>
      <c r="EA62">
        <v>26</v>
      </c>
      <c r="GF62" t="str">
        <v>Lucilla Visintin</v>
      </c>
      <c r="GG62" t="str">
        <v>Colchester Harriers</v>
      </c>
      <c r="GH62" t="str">
        <v>F</v>
      </c>
      <c r="GI62">
        <v>34</v>
      </c>
      <c r="IN62" t="str">
        <v>Lucilla Visintin</v>
      </c>
      <c r="IO62" t="str">
        <v>Colchester Harriers</v>
      </c>
      <c r="IP62" t="str">
        <v>F</v>
      </c>
      <c r="IQ62" t="str">
        <v/>
      </c>
    </row>
    <row r="63" spans="2:251" x14ac:dyDescent="0.35">
      <c r="H63" t="str">
        <v>Lyla Belshaw</v>
      </c>
      <c r="I63" t="str">
        <v>Colchester Harriers</v>
      </c>
      <c r="J63" t="str">
        <v>F</v>
      </c>
      <c r="K63" t="str">
        <v/>
      </c>
      <c r="BP63" t="str">
        <v>Lyla Belshaw</v>
      </c>
      <c r="BQ63" t="str">
        <v>Colchester Harriers</v>
      </c>
      <c r="BR63" t="str">
        <v>F</v>
      </c>
      <c r="BS63" t="str">
        <v/>
      </c>
      <c r="DX63" t="str">
        <v>Lyla Belshaw</v>
      </c>
      <c r="DY63" t="str">
        <v>Colchester Harriers</v>
      </c>
      <c r="DZ63" t="str">
        <v>F</v>
      </c>
      <c r="EA63" t="str">
        <v/>
      </c>
      <c r="GF63" t="str">
        <v>Lyla Belshaw</v>
      </c>
      <c r="GG63" t="str">
        <v>Colchester Harriers</v>
      </c>
      <c r="GH63" t="str">
        <v>F</v>
      </c>
      <c r="GI63" t="str">
        <v/>
      </c>
      <c r="IN63" t="str">
        <v>Lyla Belshaw</v>
      </c>
      <c r="IO63" t="str">
        <v>Colchester Harriers</v>
      </c>
      <c r="IP63" t="str">
        <v>F</v>
      </c>
      <c r="IQ63" t="str">
        <v/>
      </c>
    </row>
    <row r="64" spans="2:251" x14ac:dyDescent="0.35">
      <c r="H64" t="str">
        <v>Matilda Smith</v>
      </c>
      <c r="I64" t="str">
        <v>Colchester Harriers</v>
      </c>
      <c r="J64" t="str">
        <v>F</v>
      </c>
      <c r="K64" t="str">
        <v/>
      </c>
      <c r="BP64" t="str">
        <v>Matilda Smith</v>
      </c>
      <c r="BQ64" t="str">
        <v>Colchester Harriers</v>
      </c>
      <c r="BR64" t="str">
        <v>F</v>
      </c>
      <c r="BS64" t="str">
        <v/>
      </c>
      <c r="DX64" t="str">
        <v>Matilda Smith</v>
      </c>
      <c r="DY64" t="str">
        <v>Colchester Harriers</v>
      </c>
      <c r="DZ64" t="str">
        <v>F</v>
      </c>
      <c r="EA64" t="str">
        <v/>
      </c>
      <c r="GF64" t="str">
        <v>Matilda Smith</v>
      </c>
      <c r="GG64" t="str">
        <v>Colchester Harriers</v>
      </c>
      <c r="GH64" t="str">
        <v>F</v>
      </c>
      <c r="GI64" t="str">
        <v/>
      </c>
      <c r="IN64" t="str">
        <v>Matilda Smith</v>
      </c>
      <c r="IO64" t="str">
        <v>Colchester Harriers</v>
      </c>
      <c r="IP64" t="str">
        <v>F</v>
      </c>
      <c r="IQ64" t="str">
        <v/>
      </c>
    </row>
    <row r="65" spans="8:251" x14ac:dyDescent="0.35">
      <c r="H65" t="str">
        <v>Maya Lancaster</v>
      </c>
      <c r="I65" t="str">
        <v>Colchester Harriers</v>
      </c>
      <c r="J65" t="str">
        <v>F</v>
      </c>
      <c r="K65" t="str">
        <v/>
      </c>
      <c r="BP65" t="str">
        <v>Maya Lancaster</v>
      </c>
      <c r="BQ65" t="str">
        <v>Colchester Harriers</v>
      </c>
      <c r="BR65" t="str">
        <v>F</v>
      </c>
      <c r="BS65">
        <v>37</v>
      </c>
      <c r="DX65" t="str">
        <v>Maya Lancaster</v>
      </c>
      <c r="DY65" t="str">
        <v>Colchester Harriers</v>
      </c>
      <c r="DZ65" t="str">
        <v>F</v>
      </c>
      <c r="EA65">
        <v>36</v>
      </c>
      <c r="GF65" t="str">
        <v>Maya Lancaster</v>
      </c>
      <c r="GG65" t="str">
        <v>Colchester Harriers</v>
      </c>
      <c r="GH65" t="str">
        <v>F</v>
      </c>
      <c r="GI65">
        <v>37</v>
      </c>
      <c r="IN65" t="str">
        <v>Maya Lancaster</v>
      </c>
      <c r="IO65" t="str">
        <v>Colchester Harriers</v>
      </c>
      <c r="IP65" t="str">
        <v>F</v>
      </c>
      <c r="IQ65" t="str">
        <v/>
      </c>
    </row>
    <row r="66" spans="8:251" x14ac:dyDescent="0.35">
      <c r="H66" t="str">
        <v>Mia Smith</v>
      </c>
      <c r="I66" t="str">
        <v>Colchester Harriers</v>
      </c>
      <c r="J66" t="str">
        <v>F</v>
      </c>
      <c r="K66" t="str">
        <v/>
      </c>
      <c r="BP66" t="str">
        <v>Mia Smith</v>
      </c>
      <c r="BQ66" t="str">
        <v>Colchester Harriers</v>
      </c>
      <c r="BR66" t="str">
        <v>F</v>
      </c>
      <c r="BS66" t="str">
        <v/>
      </c>
      <c r="DX66" t="str">
        <v>Mia Smith</v>
      </c>
      <c r="DY66" t="str">
        <v>Colchester Harriers</v>
      </c>
      <c r="DZ66" t="str">
        <v>F</v>
      </c>
      <c r="EA66" t="str">
        <v/>
      </c>
      <c r="GF66" t="str">
        <v>Mia Smith</v>
      </c>
      <c r="GG66" t="str">
        <v>Colchester Harriers</v>
      </c>
      <c r="GH66" t="str">
        <v>F</v>
      </c>
      <c r="GI66" t="str">
        <v/>
      </c>
      <c r="IN66" t="str">
        <v>Mia Smith</v>
      </c>
      <c r="IO66" t="str">
        <v>Colchester Harriers</v>
      </c>
      <c r="IP66" t="str">
        <v>F</v>
      </c>
      <c r="IQ66" t="str">
        <v/>
      </c>
    </row>
    <row r="67" spans="8:251" x14ac:dyDescent="0.35">
      <c r="H67" t="str">
        <v>Millie Davies-King</v>
      </c>
      <c r="I67" t="str">
        <v>Colchester Harriers</v>
      </c>
      <c r="J67" t="str">
        <v>F</v>
      </c>
      <c r="K67" t="str">
        <v/>
      </c>
      <c r="BP67" t="str">
        <v>Millie Davies-King</v>
      </c>
      <c r="BQ67" t="str">
        <v>Colchester Harriers</v>
      </c>
      <c r="BR67" t="str">
        <v>F</v>
      </c>
      <c r="BS67">
        <v>43</v>
      </c>
      <c r="DX67" t="str">
        <v>Millie Davies-King</v>
      </c>
      <c r="DY67" t="str">
        <v>Colchester Harriers</v>
      </c>
      <c r="DZ67" t="str">
        <v>F</v>
      </c>
      <c r="EA67">
        <v>39</v>
      </c>
      <c r="GF67" t="str">
        <v>Millie Davies-King</v>
      </c>
      <c r="GG67" t="str">
        <v>Colchester Harriers</v>
      </c>
      <c r="GH67" t="str">
        <v>F</v>
      </c>
      <c r="GI67">
        <v>41</v>
      </c>
      <c r="IN67" t="str">
        <v>Millie Davies-King</v>
      </c>
      <c r="IO67" t="str">
        <v>Colchester Harriers</v>
      </c>
      <c r="IP67" t="str">
        <v>F</v>
      </c>
      <c r="IQ67" t="str">
        <v/>
      </c>
    </row>
    <row r="68" spans="8:251" x14ac:dyDescent="0.35">
      <c r="H68" t="str">
        <v>Nancy Garner</v>
      </c>
      <c r="I68" t="str">
        <v>Colchester Harriers</v>
      </c>
      <c r="J68" t="str">
        <v>F</v>
      </c>
      <c r="K68">
        <v>20</v>
      </c>
      <c r="BP68" t="str">
        <v>Nancy Garner</v>
      </c>
      <c r="BQ68" t="str">
        <v>Colchester Harriers</v>
      </c>
      <c r="BR68" t="str">
        <v>F</v>
      </c>
      <c r="BS68">
        <v>23</v>
      </c>
      <c r="DX68" t="str">
        <v>Nancy Garner</v>
      </c>
      <c r="DY68" t="str">
        <v>Colchester Harriers</v>
      </c>
      <c r="DZ68" t="str">
        <v>F</v>
      </c>
      <c r="EA68">
        <v>18</v>
      </c>
      <c r="GF68" t="str">
        <v>Nancy Garner</v>
      </c>
      <c r="GG68" t="str">
        <v>Colchester Harriers</v>
      </c>
      <c r="GH68" t="str">
        <v>F</v>
      </c>
      <c r="GI68">
        <v>28</v>
      </c>
      <c r="IN68" t="str">
        <v>Nancy Garner</v>
      </c>
      <c r="IO68" t="str">
        <v>Colchester Harriers</v>
      </c>
      <c r="IP68" t="str">
        <v>F</v>
      </c>
      <c r="IQ68" t="str">
        <v/>
      </c>
    </row>
    <row r="69" spans="8:251" x14ac:dyDescent="0.35">
      <c r="H69" t="str">
        <v>Nevaeha Hawthorn</v>
      </c>
      <c r="I69" t="str">
        <v>Colchester Harriers</v>
      </c>
      <c r="J69" t="str">
        <v>F</v>
      </c>
      <c r="K69" t="str">
        <v/>
      </c>
      <c r="BP69" t="str">
        <v>Nevaeha Hawthorn</v>
      </c>
      <c r="BQ69" t="str">
        <v>Colchester Harriers</v>
      </c>
      <c r="BR69" t="str">
        <v>F</v>
      </c>
      <c r="BS69" t="str">
        <v/>
      </c>
      <c r="DX69" t="str">
        <v>Nevaeha Hawthorn</v>
      </c>
      <c r="DY69" t="str">
        <v>Colchester Harriers</v>
      </c>
      <c r="DZ69" t="str">
        <v>F</v>
      </c>
      <c r="EA69" t="str">
        <v/>
      </c>
      <c r="GF69" t="str">
        <v>Nevaeha Hawthorn</v>
      </c>
      <c r="GG69" t="str">
        <v>Colchester Harriers</v>
      </c>
      <c r="GH69" t="str">
        <v>F</v>
      </c>
      <c r="GI69" t="str">
        <v/>
      </c>
      <c r="IN69" t="str">
        <v>Nevaeha Hawthorn</v>
      </c>
      <c r="IO69" t="str">
        <v>Colchester Harriers</v>
      </c>
      <c r="IP69" t="str">
        <v>F</v>
      </c>
      <c r="IQ69" t="str">
        <v/>
      </c>
    </row>
    <row r="70" spans="8:251" x14ac:dyDescent="0.35">
      <c r="H70" t="str">
        <v>Olivia Crabb</v>
      </c>
      <c r="I70" t="str">
        <v>Colchester Harriers</v>
      </c>
      <c r="J70" t="str">
        <v>F</v>
      </c>
      <c r="K70" t="str">
        <v/>
      </c>
      <c r="BP70" t="str">
        <v>Olivia Crabb</v>
      </c>
      <c r="BQ70" t="str">
        <v>Colchester Harriers</v>
      </c>
      <c r="BR70" t="str">
        <v>F</v>
      </c>
      <c r="BS70" t="str">
        <v/>
      </c>
      <c r="DX70" t="str">
        <v>Olivia Crabb</v>
      </c>
      <c r="DY70" t="str">
        <v>Colchester Harriers</v>
      </c>
      <c r="DZ70" t="str">
        <v>F</v>
      </c>
      <c r="EA70" t="str">
        <v/>
      </c>
      <c r="GF70" t="str">
        <v>Olivia Crabb</v>
      </c>
      <c r="GG70" t="str">
        <v>Colchester Harriers</v>
      </c>
      <c r="GH70" t="str">
        <v>F</v>
      </c>
      <c r="GI70" t="str">
        <v/>
      </c>
      <c r="IN70" t="str">
        <v>Olivia Crabb</v>
      </c>
      <c r="IO70" t="str">
        <v>Colchester Harriers</v>
      </c>
      <c r="IP70" t="str">
        <v>F</v>
      </c>
      <c r="IQ70" t="str">
        <v/>
      </c>
    </row>
    <row r="71" spans="8:251" x14ac:dyDescent="0.35">
      <c r="H71" t="str">
        <v>Olivia Mcmanus</v>
      </c>
      <c r="I71" t="str">
        <v>Colchester Harriers</v>
      </c>
      <c r="J71" t="str">
        <v>F</v>
      </c>
      <c r="K71" t="str">
        <v/>
      </c>
      <c r="BP71" t="str">
        <v>Olivia Mcmanus</v>
      </c>
      <c r="BQ71" t="str">
        <v>Colchester Harriers</v>
      </c>
      <c r="BR71" t="str">
        <v>F</v>
      </c>
      <c r="BS71" t="str">
        <v/>
      </c>
      <c r="DX71" t="str">
        <v>Olivia Mcmanus</v>
      </c>
      <c r="DY71" t="str">
        <v>Colchester Harriers</v>
      </c>
      <c r="DZ71" t="str">
        <v>F</v>
      </c>
      <c r="EA71" t="str">
        <v/>
      </c>
      <c r="GF71" t="str">
        <v>Olivia Mcmanus</v>
      </c>
      <c r="GG71" t="str">
        <v>Colchester Harriers</v>
      </c>
      <c r="GH71" t="str">
        <v>F</v>
      </c>
      <c r="GI71" t="str">
        <v/>
      </c>
      <c r="IN71" t="str">
        <v>Olivia Mcmanus</v>
      </c>
      <c r="IO71" t="str">
        <v>Colchester Harriers</v>
      </c>
      <c r="IP71" t="str">
        <v>F</v>
      </c>
      <c r="IQ71" t="str">
        <v/>
      </c>
    </row>
    <row r="72" spans="8:251" x14ac:dyDescent="0.35">
      <c r="H72" t="str">
        <v>Orla Sutcliffe</v>
      </c>
      <c r="I72" t="str">
        <v>Colchester Harriers</v>
      </c>
      <c r="J72" t="str">
        <v>F</v>
      </c>
      <c r="K72">
        <v>35</v>
      </c>
      <c r="BP72" t="str">
        <v>Orla Sutcliffe</v>
      </c>
      <c r="BQ72" t="str">
        <v>Colchester Harriers</v>
      </c>
      <c r="BR72" t="str">
        <v>F</v>
      </c>
      <c r="BS72">
        <v>30</v>
      </c>
      <c r="DX72" t="str">
        <v>Orla Sutcliffe</v>
      </c>
      <c r="DY72" t="str">
        <v>Colchester Harriers</v>
      </c>
      <c r="DZ72" t="str">
        <v>F</v>
      </c>
      <c r="EA72">
        <v>33</v>
      </c>
      <c r="GF72" t="str">
        <v>Orla Sutcliffe</v>
      </c>
      <c r="GG72" t="str">
        <v>Colchester Harriers</v>
      </c>
      <c r="GH72" t="str">
        <v>F</v>
      </c>
      <c r="GI72">
        <v>30</v>
      </c>
      <c r="IN72" t="str">
        <v>Orla Sutcliffe</v>
      </c>
      <c r="IO72" t="str">
        <v>Colchester Harriers</v>
      </c>
      <c r="IP72" t="str">
        <v>F</v>
      </c>
      <c r="IQ72" t="str">
        <v/>
      </c>
    </row>
    <row r="73" spans="8:251" x14ac:dyDescent="0.35">
      <c r="H73" t="str">
        <v>Polly Paterson</v>
      </c>
      <c r="I73" t="str">
        <v>Colchester Harriers</v>
      </c>
      <c r="J73" t="str">
        <v>F</v>
      </c>
      <c r="K73" t="str">
        <v/>
      </c>
      <c r="BP73" t="str">
        <v>Polly Paterson</v>
      </c>
      <c r="BQ73" t="str">
        <v>Colchester Harriers</v>
      </c>
      <c r="BR73" t="str">
        <v>F</v>
      </c>
      <c r="BS73" t="str">
        <v/>
      </c>
      <c r="DX73" t="str">
        <v>Polly Paterson</v>
      </c>
      <c r="DY73" t="str">
        <v>Colchester Harriers</v>
      </c>
      <c r="DZ73" t="str">
        <v>F</v>
      </c>
      <c r="EA73" t="str">
        <v/>
      </c>
      <c r="GF73" t="str">
        <v>Polly Paterson</v>
      </c>
      <c r="GG73" t="str">
        <v>Colchester Harriers</v>
      </c>
      <c r="GH73" t="str">
        <v>F</v>
      </c>
      <c r="GI73" t="str">
        <v/>
      </c>
      <c r="IN73" t="str">
        <v>Polly Paterson</v>
      </c>
      <c r="IO73" t="str">
        <v>Colchester Harriers</v>
      </c>
      <c r="IP73" t="str">
        <v>F</v>
      </c>
      <c r="IQ73" t="str">
        <v/>
      </c>
    </row>
    <row r="74" spans="8:251" x14ac:dyDescent="0.35">
      <c r="H74" t="str">
        <v>Poppy Clark</v>
      </c>
      <c r="I74" t="str">
        <v>Colchester Harriers</v>
      </c>
      <c r="J74" t="str">
        <v>F</v>
      </c>
      <c r="K74" t="str">
        <v/>
      </c>
      <c r="BP74" t="str">
        <v>Poppy Clark</v>
      </c>
      <c r="BQ74" t="str">
        <v>Colchester Harriers</v>
      </c>
      <c r="BR74" t="str">
        <v>F</v>
      </c>
      <c r="BS74" t="str">
        <v/>
      </c>
      <c r="DX74" t="str">
        <v>Poppy Clark</v>
      </c>
      <c r="DY74" t="str">
        <v>Colchester Harriers</v>
      </c>
      <c r="DZ74" t="str">
        <v>F</v>
      </c>
      <c r="EA74" t="str">
        <v/>
      </c>
      <c r="GF74" t="str">
        <v>Poppy Clark</v>
      </c>
      <c r="GG74" t="str">
        <v>Colchester Harriers</v>
      </c>
      <c r="GH74" t="str">
        <v>F</v>
      </c>
      <c r="GI74" t="str">
        <v/>
      </c>
      <c r="IN74" t="str">
        <v>Poppy Clark</v>
      </c>
      <c r="IO74" t="str">
        <v>Colchester Harriers</v>
      </c>
      <c r="IP74" t="str">
        <v>F</v>
      </c>
      <c r="IQ74" t="str">
        <v/>
      </c>
    </row>
    <row r="75" spans="8:251" x14ac:dyDescent="0.35">
      <c r="H75" t="str">
        <v>Poppy Clarke</v>
      </c>
      <c r="I75" t="str">
        <v>Colchester Harriers</v>
      </c>
      <c r="J75" t="str">
        <v>F</v>
      </c>
      <c r="K75" t="str">
        <v/>
      </c>
      <c r="BP75" t="str">
        <v>Poppy Clarke</v>
      </c>
      <c r="BQ75" t="str">
        <v>Colchester Harriers</v>
      </c>
      <c r="BR75" t="str">
        <v>F</v>
      </c>
      <c r="BS75" t="str">
        <v/>
      </c>
      <c r="DX75" t="str">
        <v>Poppy Clarke</v>
      </c>
      <c r="DY75" t="str">
        <v>Colchester Harriers</v>
      </c>
      <c r="DZ75" t="str">
        <v>F</v>
      </c>
      <c r="EA75" t="str">
        <v/>
      </c>
      <c r="GF75" t="str">
        <v>Poppy Clarke</v>
      </c>
      <c r="GG75" t="str">
        <v>Colchester Harriers</v>
      </c>
      <c r="GH75" t="str">
        <v>F</v>
      </c>
      <c r="GI75" t="str">
        <v/>
      </c>
      <c r="IN75" t="str">
        <v>Poppy Clarke</v>
      </c>
      <c r="IO75" t="str">
        <v>Colchester Harriers</v>
      </c>
      <c r="IP75" t="str">
        <v>F</v>
      </c>
      <c r="IQ75" t="str">
        <v/>
      </c>
    </row>
    <row r="76" spans="8:251" x14ac:dyDescent="0.35">
      <c r="H76" t="str">
        <v>Romany-Kia Browning</v>
      </c>
      <c r="I76" t="str">
        <v>Colchester Harriers</v>
      </c>
      <c r="J76" t="str">
        <v>F</v>
      </c>
      <c r="K76" t="str">
        <v/>
      </c>
      <c r="BP76" t="str">
        <v>Romany-Kia Browning</v>
      </c>
      <c r="BQ76" t="str">
        <v>Colchester Harriers</v>
      </c>
      <c r="BR76" t="str">
        <v>F</v>
      </c>
      <c r="BS76" t="str">
        <v/>
      </c>
      <c r="DX76" t="str">
        <v>Romany-Kia Browning</v>
      </c>
      <c r="DY76" t="str">
        <v>Colchester Harriers</v>
      </c>
      <c r="DZ76" t="str">
        <v>F</v>
      </c>
      <c r="EA76" t="str">
        <v/>
      </c>
      <c r="GF76" t="str">
        <v>Romany-Kia Browning</v>
      </c>
      <c r="GG76" t="str">
        <v>Colchester Harriers</v>
      </c>
      <c r="GH76" t="str">
        <v>F</v>
      </c>
      <c r="GI76" t="str">
        <v/>
      </c>
      <c r="IN76" t="str">
        <v>Romany-Kia Browning</v>
      </c>
      <c r="IO76" t="str">
        <v>Colchester Harriers</v>
      </c>
      <c r="IP76" t="str">
        <v>F</v>
      </c>
      <c r="IQ76" t="str">
        <v/>
      </c>
    </row>
    <row r="77" spans="8:251" x14ac:dyDescent="0.35">
      <c r="H77" t="str">
        <v>Rosie Wass</v>
      </c>
      <c r="I77" t="str">
        <v>Colchester Harriers</v>
      </c>
      <c r="J77" t="str">
        <v>F</v>
      </c>
      <c r="K77">
        <v>36</v>
      </c>
      <c r="BP77" t="str">
        <v>Rosie Wass</v>
      </c>
      <c r="BQ77" t="str">
        <v>Colchester Harriers</v>
      </c>
      <c r="BR77" t="str">
        <v>F</v>
      </c>
      <c r="BS77">
        <v>28</v>
      </c>
      <c r="DX77" t="str">
        <v>Rosie Wass</v>
      </c>
      <c r="DY77" t="str">
        <v>Colchester Harriers</v>
      </c>
      <c r="DZ77" t="str">
        <v>F</v>
      </c>
      <c r="EA77">
        <v>31</v>
      </c>
      <c r="GF77" t="str">
        <v>Rosie Wass</v>
      </c>
      <c r="GG77" t="str">
        <v>Colchester Harriers</v>
      </c>
      <c r="GH77" t="str">
        <v>F</v>
      </c>
      <c r="GI77">
        <v>32</v>
      </c>
      <c r="IN77" t="str">
        <v>Rosie Wass</v>
      </c>
      <c r="IO77" t="str">
        <v>Colchester Harriers</v>
      </c>
      <c r="IP77" t="str">
        <v>F</v>
      </c>
      <c r="IQ77" t="str">
        <v/>
      </c>
    </row>
    <row r="78" spans="8:251" x14ac:dyDescent="0.35">
      <c r="H78" t="str">
        <v>Ruby Cornell</v>
      </c>
      <c r="I78" t="str">
        <v>Colchester Harriers</v>
      </c>
      <c r="J78" t="str">
        <v>F</v>
      </c>
      <c r="K78" t="str">
        <v/>
      </c>
      <c r="BP78" t="str">
        <v>Ruby Cornell</v>
      </c>
      <c r="BQ78" t="str">
        <v>Colchester Harriers</v>
      </c>
      <c r="BR78" t="str">
        <v>F</v>
      </c>
      <c r="BS78" t="str">
        <v/>
      </c>
      <c r="DX78" t="str">
        <v>Ruby Cornell</v>
      </c>
      <c r="DY78" t="str">
        <v>Colchester Harriers</v>
      </c>
      <c r="DZ78" t="str">
        <v>F</v>
      </c>
      <c r="EA78" t="str">
        <v/>
      </c>
      <c r="GF78" t="str">
        <v>Ruby Cornell</v>
      </c>
      <c r="GG78" t="str">
        <v>Colchester Harriers</v>
      </c>
      <c r="GH78" t="str">
        <v>F</v>
      </c>
      <c r="GI78" t="str">
        <v/>
      </c>
      <c r="IN78" t="str">
        <v>Ruby Cornell</v>
      </c>
      <c r="IO78" t="str">
        <v>Colchester Harriers</v>
      </c>
      <c r="IP78" t="str">
        <v>F</v>
      </c>
      <c r="IQ78" t="str">
        <v/>
      </c>
    </row>
    <row r="79" spans="8:251" x14ac:dyDescent="0.35">
      <c r="H79" t="str">
        <v>Ryder Izbrecht</v>
      </c>
      <c r="I79" t="str">
        <v>Colchester Harriers</v>
      </c>
      <c r="J79" t="str">
        <v>F</v>
      </c>
      <c r="K79" t="str">
        <v/>
      </c>
      <c r="BP79" t="str">
        <v>Ryder Izbrecht</v>
      </c>
      <c r="BQ79" t="str">
        <v>Colchester Harriers</v>
      </c>
      <c r="BR79" t="str">
        <v>F</v>
      </c>
      <c r="BS79" t="str">
        <v/>
      </c>
      <c r="DX79" t="str">
        <v>Ryder Izbrecht</v>
      </c>
      <c r="DY79" t="str">
        <v>Colchester Harriers</v>
      </c>
      <c r="DZ79" t="str">
        <v>F</v>
      </c>
      <c r="EA79" t="str">
        <v/>
      </c>
      <c r="GF79" t="str">
        <v>Ryder Izbrecht</v>
      </c>
      <c r="GG79" t="str">
        <v>Colchester Harriers</v>
      </c>
      <c r="GH79" t="str">
        <v>F</v>
      </c>
      <c r="GI79" t="str">
        <v/>
      </c>
      <c r="IN79" t="str">
        <v>Ryder Izbrecht</v>
      </c>
      <c r="IO79" t="str">
        <v>Colchester Harriers</v>
      </c>
      <c r="IP79" t="str">
        <v>F</v>
      </c>
      <c r="IQ79" t="str">
        <v/>
      </c>
    </row>
    <row r="80" spans="8:251" x14ac:dyDescent="0.35">
      <c r="H80" t="str">
        <v>Sian Canham</v>
      </c>
      <c r="I80" t="str">
        <v>Colchester Harriers</v>
      </c>
      <c r="J80" t="str">
        <v>F</v>
      </c>
      <c r="K80" t="str">
        <v/>
      </c>
      <c r="BP80" t="str">
        <v>Sian Canham</v>
      </c>
      <c r="BQ80" t="str">
        <v>Colchester Harriers</v>
      </c>
      <c r="BR80" t="str">
        <v>F</v>
      </c>
      <c r="BS80" t="str">
        <v/>
      </c>
      <c r="DX80" t="str">
        <v>Sian Canham</v>
      </c>
      <c r="DY80" t="str">
        <v>Colchester Harriers</v>
      </c>
      <c r="DZ80" t="str">
        <v>F</v>
      </c>
      <c r="EA80">
        <v>23</v>
      </c>
      <c r="GF80" t="str">
        <v>Sian Canham</v>
      </c>
      <c r="GG80" t="str">
        <v>Colchester Harriers</v>
      </c>
      <c r="GH80" t="str">
        <v>F</v>
      </c>
      <c r="GI80" t="str">
        <v/>
      </c>
      <c r="IN80" t="str">
        <v>Sian Canham</v>
      </c>
      <c r="IO80" t="str">
        <v>Colchester Harriers</v>
      </c>
      <c r="IP80" t="str">
        <v>F</v>
      </c>
      <c r="IQ80" t="str">
        <v/>
      </c>
    </row>
    <row r="81" spans="8:251" x14ac:dyDescent="0.35">
      <c r="H81" t="str">
        <v>Sienna Faulkner</v>
      </c>
      <c r="I81" t="str">
        <v>Colchester Harriers</v>
      </c>
      <c r="J81" t="str">
        <v>F</v>
      </c>
      <c r="K81">
        <v>16</v>
      </c>
      <c r="BP81" t="str">
        <v>Sienna Faulkner</v>
      </c>
      <c r="BQ81" t="str">
        <v>Colchester Harriers</v>
      </c>
      <c r="BR81" t="str">
        <v>F</v>
      </c>
      <c r="BS81" t="str">
        <v/>
      </c>
      <c r="DX81" t="str">
        <v>Sienna Faulkner</v>
      </c>
      <c r="DY81" t="str">
        <v>Colchester Harriers</v>
      </c>
      <c r="DZ81" t="str">
        <v>F</v>
      </c>
      <c r="EA81" t="str">
        <v/>
      </c>
      <c r="GF81" t="str">
        <v>Sienna Faulkner</v>
      </c>
      <c r="GG81" t="str">
        <v>Colchester Harriers</v>
      </c>
      <c r="GH81" t="str">
        <v>F</v>
      </c>
      <c r="GI81" t="str">
        <v/>
      </c>
      <c r="IN81" t="str">
        <v>Sienna Faulkner</v>
      </c>
      <c r="IO81" t="str">
        <v>Colchester Harriers</v>
      </c>
      <c r="IP81" t="str">
        <v>F</v>
      </c>
      <c r="IQ81" t="str">
        <v/>
      </c>
    </row>
    <row r="82" spans="8:251" x14ac:dyDescent="0.35">
      <c r="H82" t="str">
        <v>Simran Dasoar</v>
      </c>
      <c r="I82" t="str">
        <v>Colchester Harriers</v>
      </c>
      <c r="J82" t="str">
        <v>F</v>
      </c>
      <c r="K82" t="str">
        <v/>
      </c>
      <c r="BP82" t="str">
        <v>Simran Dasoar</v>
      </c>
      <c r="BQ82" t="str">
        <v>Colchester Harriers</v>
      </c>
      <c r="BR82" t="str">
        <v>F</v>
      </c>
      <c r="BS82">
        <v>44</v>
      </c>
      <c r="DX82" t="str">
        <v>Simran Dasoar</v>
      </c>
      <c r="DY82" t="str">
        <v>Colchester Harriers</v>
      </c>
      <c r="DZ82" t="str">
        <v>F</v>
      </c>
      <c r="EA82">
        <v>44</v>
      </c>
      <c r="GF82" t="str">
        <v>Simran Dasoar</v>
      </c>
      <c r="GG82" t="str">
        <v>Colchester Harriers</v>
      </c>
      <c r="GH82" t="str">
        <v>F</v>
      </c>
      <c r="GI82" t="str">
        <v/>
      </c>
      <c r="IN82" t="str">
        <v>Simran Dasoar</v>
      </c>
      <c r="IO82" t="str">
        <v>Colchester Harriers</v>
      </c>
      <c r="IP82" t="str">
        <v>F</v>
      </c>
      <c r="IQ82" t="str">
        <v/>
      </c>
    </row>
    <row r="83" spans="8:251" x14ac:dyDescent="0.35">
      <c r="H83" t="str">
        <v>Sophia Green</v>
      </c>
      <c r="I83" t="str">
        <v>Colchester Harriers</v>
      </c>
      <c r="J83" t="str">
        <v>F</v>
      </c>
      <c r="K83" t="str">
        <v/>
      </c>
      <c r="BP83" t="str">
        <v>Sophia Green</v>
      </c>
      <c r="BQ83" t="str">
        <v>Colchester Harriers</v>
      </c>
      <c r="BR83" t="str">
        <v>F</v>
      </c>
      <c r="BS83" t="str">
        <v/>
      </c>
      <c r="DX83" t="str">
        <v>Sophia Green</v>
      </c>
      <c r="DY83" t="str">
        <v>Colchester Harriers</v>
      </c>
      <c r="DZ83" t="str">
        <v>F</v>
      </c>
      <c r="EA83" t="str">
        <v/>
      </c>
      <c r="GF83" t="str">
        <v>Sophia Green</v>
      </c>
      <c r="GG83" t="str">
        <v>Colchester Harriers</v>
      </c>
      <c r="GH83" t="str">
        <v>F</v>
      </c>
      <c r="GI83" t="str">
        <v/>
      </c>
      <c r="IN83" t="str">
        <v>Sophia Green</v>
      </c>
      <c r="IO83" t="str">
        <v>Colchester Harriers</v>
      </c>
      <c r="IP83" t="str">
        <v>F</v>
      </c>
      <c r="IQ83" t="str">
        <v/>
      </c>
    </row>
    <row r="84" spans="8:251" x14ac:dyDescent="0.35">
      <c r="H84" t="str">
        <v>Sophie Lee</v>
      </c>
      <c r="I84" t="str">
        <v>Colchester Harriers</v>
      </c>
      <c r="J84" t="str">
        <v>F</v>
      </c>
      <c r="K84" t="str">
        <v/>
      </c>
      <c r="BP84" t="str">
        <v>Sophie Lee</v>
      </c>
      <c r="BQ84" t="str">
        <v>Colchester Harriers</v>
      </c>
      <c r="BR84" t="str">
        <v>F</v>
      </c>
      <c r="BS84" t="str">
        <v/>
      </c>
      <c r="DX84" t="str">
        <v>Sophie Lee</v>
      </c>
      <c r="DY84" t="str">
        <v>Colchester Harriers</v>
      </c>
      <c r="DZ84" t="str">
        <v>F</v>
      </c>
      <c r="EA84" t="str">
        <v/>
      </c>
      <c r="GF84" t="str">
        <v>Sophie Lee</v>
      </c>
      <c r="GG84" t="str">
        <v>Colchester Harriers</v>
      </c>
      <c r="GH84" t="str">
        <v>F</v>
      </c>
      <c r="GI84" t="str">
        <v/>
      </c>
      <c r="IN84" t="str">
        <v>Sophie Lee</v>
      </c>
      <c r="IO84" t="str">
        <v>Colchester Harriers</v>
      </c>
      <c r="IP84" t="str">
        <v>F</v>
      </c>
      <c r="IQ84" t="str">
        <v/>
      </c>
    </row>
    <row r="85" spans="8:251" x14ac:dyDescent="0.35">
      <c r="H85" t="str">
        <v>Sophie Rogers</v>
      </c>
      <c r="I85" t="str">
        <v>Colchester Harriers</v>
      </c>
      <c r="J85" t="str">
        <v>F</v>
      </c>
      <c r="K85" t="str">
        <v/>
      </c>
      <c r="BP85" t="str">
        <v>Sophie Rogers</v>
      </c>
      <c r="BQ85" t="str">
        <v>Colchester Harriers</v>
      </c>
      <c r="BR85" t="str">
        <v>F</v>
      </c>
      <c r="BS85">
        <v>5</v>
      </c>
      <c r="DX85" t="str">
        <v>Sophie Rogers</v>
      </c>
      <c r="DY85" t="str">
        <v>Colchester Harriers</v>
      </c>
      <c r="DZ85" t="str">
        <v>F</v>
      </c>
      <c r="EA85" t="str">
        <v/>
      </c>
      <c r="GF85" t="str">
        <v>Sophie Rogers</v>
      </c>
      <c r="GG85" t="str">
        <v>Colchester Harriers</v>
      </c>
      <c r="GH85" t="str">
        <v>F</v>
      </c>
      <c r="GI85">
        <v>6</v>
      </c>
      <c r="IN85" t="str">
        <v>Sophie Rogers</v>
      </c>
      <c r="IO85" t="str">
        <v>Colchester Harriers</v>
      </c>
      <c r="IP85" t="str">
        <v>F</v>
      </c>
      <c r="IQ85" t="str">
        <v/>
      </c>
    </row>
    <row r="86" spans="8:251" x14ac:dyDescent="0.35">
      <c r="H86" t="str">
        <v>Sophie Jeffrey</v>
      </c>
      <c r="I86" t="str">
        <v>Colchester Harriers</v>
      </c>
      <c r="J86" t="str">
        <v>F</v>
      </c>
      <c r="K86" t="str">
        <v/>
      </c>
      <c r="BP86" t="str">
        <v>Sophie Jeffrey</v>
      </c>
      <c r="BQ86" t="str">
        <v>Colchester Harriers</v>
      </c>
      <c r="BR86" t="str">
        <v>F</v>
      </c>
      <c r="BS86" t="str">
        <v/>
      </c>
      <c r="DX86" t="str">
        <v>Sophie Jeffrey</v>
      </c>
      <c r="DY86" t="str">
        <v>Colchester Harriers</v>
      </c>
      <c r="DZ86" t="str">
        <v>F</v>
      </c>
      <c r="EA86">
        <v>29</v>
      </c>
      <c r="GF86" t="str">
        <v>Sophie Jeffrey</v>
      </c>
      <c r="GG86" t="str">
        <v>Colchester Harriers</v>
      </c>
      <c r="GH86" t="str">
        <v>F</v>
      </c>
      <c r="GI86" t="str">
        <v/>
      </c>
      <c r="IN86" t="str">
        <v>Sophie Jeffrey</v>
      </c>
      <c r="IO86" t="str">
        <v>Colchester Harriers</v>
      </c>
      <c r="IP86" t="str">
        <v>F</v>
      </c>
      <c r="IQ86" t="str">
        <v/>
      </c>
    </row>
    <row r="87" spans="8:251" x14ac:dyDescent="0.35">
      <c r="H87" t="str">
        <v>Sydnie Joyce</v>
      </c>
      <c r="I87" t="str">
        <v>Colchester Harriers</v>
      </c>
      <c r="J87" t="str">
        <v>F</v>
      </c>
      <c r="K87" t="str">
        <v/>
      </c>
      <c r="BP87" t="str">
        <v>Sydnie Joyce</v>
      </c>
      <c r="BQ87" t="str">
        <v>Colchester Harriers</v>
      </c>
      <c r="BR87" t="str">
        <v>F</v>
      </c>
      <c r="BS87" t="str">
        <v/>
      </c>
      <c r="DX87" t="str">
        <v>Sydnie Joyce</v>
      </c>
      <c r="DY87" t="str">
        <v>Colchester Harriers</v>
      </c>
      <c r="DZ87" t="str">
        <v>F</v>
      </c>
      <c r="EA87" t="str">
        <v/>
      </c>
      <c r="GF87" t="str">
        <v>Sydnie Joyce</v>
      </c>
      <c r="GG87" t="str">
        <v>Colchester Harriers</v>
      </c>
      <c r="GH87" t="str">
        <v>F</v>
      </c>
      <c r="GI87" t="str">
        <v/>
      </c>
      <c r="IN87" t="str">
        <v>Sydnie Joyce</v>
      </c>
      <c r="IO87" t="str">
        <v>Colchester Harriers</v>
      </c>
      <c r="IP87" t="str">
        <v>F</v>
      </c>
      <c r="IQ87" t="str">
        <v/>
      </c>
    </row>
    <row r="88" spans="8:251" x14ac:dyDescent="0.35">
      <c r="H88" t="str">
        <v>Tallulah Hughes</v>
      </c>
      <c r="I88" t="str">
        <v>Colchester Harriers</v>
      </c>
      <c r="J88" t="str">
        <v>F</v>
      </c>
      <c r="K88" t="str">
        <v/>
      </c>
      <c r="BP88" t="str">
        <v>Tallulah Hughes</v>
      </c>
      <c r="BQ88" t="str">
        <v>Colchester Harriers</v>
      </c>
      <c r="BR88" t="str">
        <v>F</v>
      </c>
      <c r="BS88" t="str">
        <v/>
      </c>
      <c r="DX88" t="str">
        <v>Tallulah Hughes</v>
      </c>
      <c r="DY88" t="str">
        <v>Colchester Harriers</v>
      </c>
      <c r="DZ88" t="str">
        <v>F</v>
      </c>
      <c r="EA88" t="str">
        <v/>
      </c>
      <c r="GF88" t="str">
        <v>Tallulah Hughes</v>
      </c>
      <c r="GG88" t="str">
        <v>Colchester Harriers</v>
      </c>
      <c r="GH88" t="str">
        <v>F</v>
      </c>
      <c r="GI88" t="str">
        <v/>
      </c>
      <c r="IN88" t="str">
        <v>Tallulah Hughes</v>
      </c>
      <c r="IO88" t="str">
        <v>Colchester Harriers</v>
      </c>
      <c r="IP88" t="str">
        <v>F</v>
      </c>
      <c r="IQ88" t="str">
        <v/>
      </c>
    </row>
    <row r="89" spans="8:251" x14ac:dyDescent="0.35">
      <c r="H89" t="str">
        <v>Tilly Clark</v>
      </c>
      <c r="I89" t="str">
        <v>Colchester Harriers</v>
      </c>
      <c r="J89" t="str">
        <v>F</v>
      </c>
      <c r="K89" t="str">
        <v/>
      </c>
      <c r="BP89" t="str">
        <v>Tilly Clark</v>
      </c>
      <c r="BQ89" t="str">
        <v>Colchester Harriers</v>
      </c>
      <c r="BR89" t="str">
        <v>F</v>
      </c>
      <c r="BS89">
        <v>33</v>
      </c>
      <c r="DX89" t="str">
        <v>Tilly Clark</v>
      </c>
      <c r="DY89" t="str">
        <v>Colchester Harriers</v>
      </c>
      <c r="DZ89" t="str">
        <v>F</v>
      </c>
      <c r="EA89" t="str">
        <v/>
      </c>
      <c r="GF89" t="str">
        <v>Tilly Clark</v>
      </c>
      <c r="GG89" t="str">
        <v>Colchester Harriers</v>
      </c>
      <c r="GH89" t="str">
        <v>F</v>
      </c>
      <c r="GI89">
        <v>21</v>
      </c>
      <c r="IN89" t="str">
        <v>Tilly Clark</v>
      </c>
      <c r="IO89" t="str">
        <v>Colchester Harriers</v>
      </c>
      <c r="IP89" t="str">
        <v>F</v>
      </c>
      <c r="IQ89" t="str">
        <v/>
      </c>
    </row>
    <row r="90" spans="8:251" x14ac:dyDescent="0.35">
      <c r="H90" t="str">
        <v>zzz-UsedNameList</v>
      </c>
      <c r="I90" t="str">
        <v>Colchester Harriers</v>
      </c>
      <c r="J90" t="str">
        <v>F</v>
      </c>
      <c r="K90" t="str">
        <v/>
      </c>
      <c r="BP90" t="str">
        <v>zzz-UsedNameList</v>
      </c>
      <c r="BQ90" t="str">
        <v>Colchester Harriers</v>
      </c>
      <c r="BR90" t="str">
        <v>F</v>
      </c>
      <c r="BS90" t="str">
        <v/>
      </c>
      <c r="DX90" t="str">
        <v>zzz-UsedNameList</v>
      </c>
      <c r="DY90" t="str">
        <v>Colchester Harriers</v>
      </c>
      <c r="DZ90" t="str">
        <v>F</v>
      </c>
      <c r="EA90" t="str">
        <v/>
      </c>
      <c r="GF90" t="str">
        <v>zzz-UsedNameList</v>
      </c>
      <c r="GG90" t="str">
        <v>Colchester Harriers</v>
      </c>
      <c r="GH90" t="str">
        <v>F</v>
      </c>
      <c r="GI90" t="str">
        <v/>
      </c>
      <c r="IN90" t="str">
        <v>zzz-UsedNameList</v>
      </c>
      <c r="IO90" t="str">
        <v>Colchester Harriers</v>
      </c>
      <c r="IP90" t="str">
        <v>F</v>
      </c>
      <c r="IQ90" t="str">
        <v/>
      </c>
    </row>
    <row r="91" spans="8:251" x14ac:dyDescent="0.35">
      <c r="H91" t="str">
        <v>Thea Clapp</v>
      </c>
      <c r="I91" t="str">
        <v>Colchester Harriers</v>
      </c>
      <c r="J91" t="str">
        <v>F</v>
      </c>
      <c r="K91" t="str">
        <v/>
      </c>
      <c r="BP91" t="str">
        <v>Thea Clapp</v>
      </c>
      <c r="BQ91" t="str">
        <v>Colchester Harriers</v>
      </c>
      <c r="BR91" t="str">
        <v>F</v>
      </c>
      <c r="BS91" t="str">
        <v/>
      </c>
      <c r="DX91" t="str">
        <v>Thea Clapp</v>
      </c>
      <c r="DY91" t="str">
        <v>Colchester Harriers</v>
      </c>
      <c r="DZ91" t="str">
        <v>F</v>
      </c>
      <c r="EA91" t="str">
        <v/>
      </c>
      <c r="GF91" t="str">
        <v>Thea Clapp</v>
      </c>
      <c r="GG91" t="str">
        <v>Colchester Harriers</v>
      </c>
      <c r="GH91" t="str">
        <v>F</v>
      </c>
      <c r="GI91">
        <v>49</v>
      </c>
      <c r="IN91" t="str">
        <v>Thea Clapp</v>
      </c>
      <c r="IO91" t="str">
        <v>Colchester Harriers</v>
      </c>
      <c r="IP91" t="str">
        <v>F</v>
      </c>
      <c r="IQ91" t="str">
        <v/>
      </c>
    </row>
  </sheetData>
  <sheetProtection algorithmName="SHA-512" hashValue="QelRzOJZM9aerBJlGji/7SCtGSpwtEda2nG7IeOy3AZ3h/fQPjF+teLW2Ua7TupE51HtcvGNx4kFdGu4fPXYBQ==" saltValue="h6df39oSzh8gKEcErwjwJA==" spinCount="100000" sheet="1" objects="1" scenarios="1" selectLockedCells="1" selectUnlockedCells="1"/>
  <mergeCells count="50">
    <mergeCell ref="DF2:DG2"/>
    <mergeCell ref="DL2:DM2"/>
    <mergeCell ref="BV2:BW2"/>
    <mergeCell ref="CB2:CC2"/>
    <mergeCell ref="CH2:CI2"/>
    <mergeCell ref="CN2:CO2"/>
    <mergeCell ref="CT2:CU2"/>
    <mergeCell ref="CZ2:DA2"/>
    <mergeCell ref="BP2:BQ2"/>
    <mergeCell ref="B2:C2"/>
    <mergeCell ref="H2:I2"/>
    <mergeCell ref="N2:O2"/>
    <mergeCell ref="T2:U2"/>
    <mergeCell ref="Z2:AA2"/>
    <mergeCell ref="AF2:AG2"/>
    <mergeCell ref="AL2:AM2"/>
    <mergeCell ref="AR2:AS2"/>
    <mergeCell ref="AX2:AY2"/>
    <mergeCell ref="BD2:BE2"/>
    <mergeCell ref="BJ2:BK2"/>
    <mergeCell ref="DR2:DS2"/>
    <mergeCell ref="DX2:DY2"/>
    <mergeCell ref="ED2:EE2"/>
    <mergeCell ref="EJ2:EK2"/>
    <mergeCell ref="EP2:EQ2"/>
    <mergeCell ref="EV2:EW2"/>
    <mergeCell ref="FB2:FC2"/>
    <mergeCell ref="FH2:FI2"/>
    <mergeCell ref="FN2:FO2"/>
    <mergeCell ref="FT2:FU2"/>
    <mergeCell ref="FZ2:GA2"/>
    <mergeCell ref="GF2:GG2"/>
    <mergeCell ref="GL2:GM2"/>
    <mergeCell ref="GR2:GS2"/>
    <mergeCell ref="GX2:GY2"/>
    <mergeCell ref="HD2:HE2"/>
    <mergeCell ref="HJ2:HK2"/>
    <mergeCell ref="HP2:HQ2"/>
    <mergeCell ref="HV2:HW2"/>
    <mergeCell ref="IB2:IC2"/>
    <mergeCell ref="IH2:II2"/>
    <mergeCell ref="IN2:IO2"/>
    <mergeCell ref="IT2:IU2"/>
    <mergeCell ref="IZ2:JA2"/>
    <mergeCell ref="JF2:JG2"/>
    <mergeCell ref="JL2:JM2"/>
    <mergeCell ref="JR2:JS2"/>
    <mergeCell ref="JX2:JY2"/>
    <mergeCell ref="KD2:KE2"/>
    <mergeCell ref="KJ2:K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DC96-6D66-4D0F-9F02-6F2295BAD6B1}">
  <dimension ref="B1:KO72"/>
  <sheetViews>
    <sheetView topLeftCell="X1" workbookViewId="0">
      <selection activeCell="AN17" sqref="AN17"/>
    </sheetView>
  </sheetViews>
  <sheetFormatPr defaultColWidth="8.81640625" defaultRowHeight="14.5" x14ac:dyDescent="0.35"/>
  <sheetData>
    <row r="1" spans="2:301" x14ac:dyDescent="0.35">
      <c r="B1" t="s">
        <v>110</v>
      </c>
      <c r="C1" t="s">
        <v>112</v>
      </c>
      <c r="I1" t="s">
        <v>112</v>
      </c>
      <c r="O1" t="s">
        <v>112</v>
      </c>
      <c r="U1" t="s">
        <v>112</v>
      </c>
      <c r="AA1" t="s">
        <v>112</v>
      </c>
      <c r="AG1" t="s">
        <v>112</v>
      </c>
      <c r="AM1" t="s">
        <v>112</v>
      </c>
      <c r="AS1" t="s">
        <v>112</v>
      </c>
      <c r="AY1" t="s">
        <v>112</v>
      </c>
      <c r="BE1" t="s">
        <v>112</v>
      </c>
      <c r="BJ1" t="s">
        <v>110</v>
      </c>
      <c r="BK1" t="s">
        <v>113</v>
      </c>
      <c r="BL1" t="s">
        <v>113</v>
      </c>
      <c r="BM1" t="s">
        <v>113</v>
      </c>
      <c r="BN1" t="s">
        <v>113</v>
      </c>
      <c r="BO1" t="s">
        <v>113</v>
      </c>
      <c r="BP1" t="s">
        <v>113</v>
      </c>
      <c r="BQ1" t="s">
        <v>113</v>
      </c>
      <c r="BR1" t="s">
        <v>113</v>
      </c>
      <c r="BS1" t="s">
        <v>113</v>
      </c>
      <c r="BT1" t="s">
        <v>113</v>
      </c>
      <c r="BU1" t="s">
        <v>113</v>
      </c>
      <c r="BV1" t="s">
        <v>113</v>
      </c>
      <c r="BW1" t="s">
        <v>113</v>
      </c>
      <c r="BX1" t="s">
        <v>113</v>
      </c>
      <c r="BY1" t="s">
        <v>113</v>
      </c>
      <c r="BZ1" t="s">
        <v>113</v>
      </c>
      <c r="CA1" t="s">
        <v>113</v>
      </c>
      <c r="CB1" t="s">
        <v>113</v>
      </c>
      <c r="CC1" t="s">
        <v>113</v>
      </c>
      <c r="CD1" t="s">
        <v>113</v>
      </c>
      <c r="CE1" t="s">
        <v>113</v>
      </c>
      <c r="CF1" t="s">
        <v>113</v>
      </c>
      <c r="CG1" t="s">
        <v>113</v>
      </c>
      <c r="CH1" t="s">
        <v>113</v>
      </c>
      <c r="CI1" t="s">
        <v>113</v>
      </c>
      <c r="CJ1" t="s">
        <v>113</v>
      </c>
      <c r="CK1" t="s">
        <v>113</v>
      </c>
      <c r="CL1" t="s">
        <v>113</v>
      </c>
      <c r="CM1" t="s">
        <v>113</v>
      </c>
      <c r="CN1" t="s">
        <v>113</v>
      </c>
      <c r="CO1" t="s">
        <v>113</v>
      </c>
      <c r="CP1" t="s">
        <v>113</v>
      </c>
      <c r="CQ1" t="s">
        <v>113</v>
      </c>
      <c r="CR1" t="s">
        <v>113</v>
      </c>
      <c r="CS1" t="s">
        <v>113</v>
      </c>
      <c r="CT1" t="s">
        <v>113</v>
      </c>
      <c r="CU1" t="s">
        <v>113</v>
      </c>
      <c r="CV1" t="s">
        <v>113</v>
      </c>
      <c r="CW1" t="s">
        <v>113</v>
      </c>
      <c r="CX1" t="s">
        <v>113</v>
      </c>
      <c r="CY1" t="s">
        <v>113</v>
      </c>
      <c r="CZ1" t="s">
        <v>113</v>
      </c>
      <c r="DA1" t="s">
        <v>113</v>
      </c>
      <c r="DB1" t="s">
        <v>113</v>
      </c>
      <c r="DC1" t="s">
        <v>113</v>
      </c>
      <c r="DD1" t="s">
        <v>113</v>
      </c>
      <c r="DE1" t="s">
        <v>113</v>
      </c>
      <c r="DF1" t="s">
        <v>113</v>
      </c>
      <c r="DG1" t="s">
        <v>113</v>
      </c>
      <c r="DH1" t="s">
        <v>113</v>
      </c>
      <c r="DI1" t="s">
        <v>113</v>
      </c>
      <c r="DJ1" t="s">
        <v>113</v>
      </c>
      <c r="DK1" t="s">
        <v>113</v>
      </c>
      <c r="DL1" t="s">
        <v>113</v>
      </c>
      <c r="DM1" t="s">
        <v>113</v>
      </c>
      <c r="DN1" t="s">
        <v>113</v>
      </c>
      <c r="DO1" t="s">
        <v>113</v>
      </c>
      <c r="DP1" t="s">
        <v>113</v>
      </c>
      <c r="DQ1" t="s">
        <v>113</v>
      </c>
      <c r="DR1" t="s">
        <v>110</v>
      </c>
      <c r="DS1" t="s">
        <v>120</v>
      </c>
      <c r="DT1" t="s">
        <v>120</v>
      </c>
      <c r="DU1" t="s">
        <v>120</v>
      </c>
      <c r="DV1" t="s">
        <v>120</v>
      </c>
      <c r="DW1" t="s">
        <v>120</v>
      </c>
      <c r="DX1" t="s">
        <v>120</v>
      </c>
      <c r="DY1" t="s">
        <v>120</v>
      </c>
      <c r="DZ1" t="s">
        <v>120</v>
      </c>
      <c r="EA1" t="s">
        <v>120</v>
      </c>
      <c r="EB1" t="s">
        <v>120</v>
      </c>
      <c r="EC1" t="s">
        <v>120</v>
      </c>
      <c r="ED1" t="s">
        <v>120</v>
      </c>
      <c r="EE1" t="s">
        <v>120</v>
      </c>
      <c r="EF1" t="s">
        <v>120</v>
      </c>
      <c r="EG1" t="s">
        <v>120</v>
      </c>
      <c r="EH1" t="s">
        <v>120</v>
      </c>
      <c r="EI1" t="s">
        <v>120</v>
      </c>
      <c r="EJ1" t="s">
        <v>120</v>
      </c>
      <c r="EK1" t="s">
        <v>120</v>
      </c>
      <c r="EL1" t="s">
        <v>120</v>
      </c>
      <c r="EM1" t="s">
        <v>120</v>
      </c>
      <c r="EN1" t="s">
        <v>120</v>
      </c>
      <c r="EO1" t="s">
        <v>120</v>
      </c>
      <c r="EP1" t="s">
        <v>120</v>
      </c>
      <c r="EQ1" t="s">
        <v>120</v>
      </c>
      <c r="ER1" t="s">
        <v>120</v>
      </c>
      <c r="ES1" t="s">
        <v>120</v>
      </c>
      <c r="ET1" t="s">
        <v>120</v>
      </c>
      <c r="EU1" t="s">
        <v>120</v>
      </c>
      <c r="EV1" t="s">
        <v>120</v>
      </c>
      <c r="EW1" t="s">
        <v>120</v>
      </c>
      <c r="EX1" t="s">
        <v>120</v>
      </c>
      <c r="EY1" t="s">
        <v>120</v>
      </c>
      <c r="EZ1" t="s">
        <v>120</v>
      </c>
      <c r="FA1" t="s">
        <v>120</v>
      </c>
      <c r="FB1" t="s">
        <v>120</v>
      </c>
      <c r="FC1" t="s">
        <v>120</v>
      </c>
      <c r="FD1" t="s">
        <v>120</v>
      </c>
      <c r="FE1" t="s">
        <v>120</v>
      </c>
      <c r="FF1" t="s">
        <v>120</v>
      </c>
      <c r="FG1" t="s">
        <v>120</v>
      </c>
      <c r="FH1" t="s">
        <v>120</v>
      </c>
      <c r="FI1" t="s">
        <v>120</v>
      </c>
      <c r="FJ1" t="s">
        <v>120</v>
      </c>
      <c r="FK1" t="s">
        <v>120</v>
      </c>
      <c r="FL1" t="s">
        <v>120</v>
      </c>
      <c r="FM1" t="s">
        <v>120</v>
      </c>
      <c r="FN1" t="s">
        <v>120</v>
      </c>
      <c r="FO1" t="s">
        <v>120</v>
      </c>
      <c r="FP1" t="s">
        <v>120</v>
      </c>
      <c r="FQ1" t="s">
        <v>120</v>
      </c>
      <c r="FR1" t="s">
        <v>120</v>
      </c>
      <c r="FS1" t="s">
        <v>120</v>
      </c>
      <c r="FT1" t="s">
        <v>120</v>
      </c>
      <c r="FU1" t="s">
        <v>120</v>
      </c>
      <c r="FV1" t="s">
        <v>120</v>
      </c>
      <c r="FW1" t="s">
        <v>120</v>
      </c>
      <c r="FX1" t="s">
        <v>120</v>
      </c>
      <c r="FY1" t="s">
        <v>120</v>
      </c>
      <c r="FZ1" t="s">
        <v>110</v>
      </c>
      <c r="GA1" t="s">
        <v>121</v>
      </c>
      <c r="GB1" t="s">
        <v>121</v>
      </c>
      <c r="GC1" t="s">
        <v>121</v>
      </c>
      <c r="GD1" t="s">
        <v>121</v>
      </c>
      <c r="GE1" t="s">
        <v>121</v>
      </c>
      <c r="GF1" t="s">
        <v>121</v>
      </c>
      <c r="GG1" t="s">
        <v>121</v>
      </c>
      <c r="GH1" t="s">
        <v>121</v>
      </c>
      <c r="GI1" t="s">
        <v>121</v>
      </c>
      <c r="GJ1" t="s">
        <v>121</v>
      </c>
      <c r="GK1" t="s">
        <v>121</v>
      </c>
      <c r="GL1" t="s">
        <v>121</v>
      </c>
      <c r="GM1" t="s">
        <v>121</v>
      </c>
      <c r="GN1" t="s">
        <v>121</v>
      </c>
      <c r="GO1" t="s">
        <v>121</v>
      </c>
      <c r="GP1" t="s">
        <v>121</v>
      </c>
      <c r="GQ1" t="s">
        <v>121</v>
      </c>
      <c r="GR1" t="s">
        <v>121</v>
      </c>
      <c r="GS1" t="s">
        <v>121</v>
      </c>
      <c r="GT1" t="s">
        <v>121</v>
      </c>
      <c r="GU1" t="s">
        <v>121</v>
      </c>
      <c r="GV1" t="s">
        <v>121</v>
      </c>
      <c r="GW1" t="s">
        <v>121</v>
      </c>
      <c r="GX1" t="s">
        <v>121</v>
      </c>
      <c r="GY1" t="s">
        <v>121</v>
      </c>
      <c r="GZ1" t="s">
        <v>121</v>
      </c>
      <c r="HA1" t="s">
        <v>121</v>
      </c>
      <c r="HB1" t="s">
        <v>121</v>
      </c>
      <c r="HC1" t="s">
        <v>121</v>
      </c>
      <c r="HD1" t="s">
        <v>121</v>
      </c>
      <c r="HE1" t="s">
        <v>121</v>
      </c>
      <c r="HF1" t="s">
        <v>121</v>
      </c>
      <c r="HG1" t="s">
        <v>121</v>
      </c>
      <c r="HH1" t="s">
        <v>121</v>
      </c>
      <c r="HI1" t="s">
        <v>121</v>
      </c>
      <c r="HJ1" t="s">
        <v>121</v>
      </c>
      <c r="HK1" t="s">
        <v>121</v>
      </c>
      <c r="HL1" t="s">
        <v>121</v>
      </c>
      <c r="HM1" t="s">
        <v>121</v>
      </c>
      <c r="HN1" t="s">
        <v>121</v>
      </c>
      <c r="HO1" t="s">
        <v>121</v>
      </c>
      <c r="HP1" t="s">
        <v>121</v>
      </c>
      <c r="HQ1" t="s">
        <v>121</v>
      </c>
      <c r="HR1" t="s">
        <v>121</v>
      </c>
      <c r="HS1" t="s">
        <v>121</v>
      </c>
      <c r="HT1" t="s">
        <v>121</v>
      </c>
      <c r="HU1" t="s">
        <v>121</v>
      </c>
      <c r="HV1" t="s">
        <v>121</v>
      </c>
      <c r="HW1" t="s">
        <v>121</v>
      </c>
      <c r="HX1" t="s">
        <v>121</v>
      </c>
      <c r="HY1" t="s">
        <v>121</v>
      </c>
      <c r="HZ1" t="s">
        <v>121</v>
      </c>
      <c r="IA1" t="s">
        <v>121</v>
      </c>
      <c r="IB1" t="s">
        <v>121</v>
      </c>
      <c r="IC1" t="s">
        <v>121</v>
      </c>
      <c r="ID1" t="s">
        <v>121</v>
      </c>
      <c r="IE1" t="s">
        <v>121</v>
      </c>
      <c r="IF1" t="s">
        <v>121</v>
      </c>
      <c r="IG1" t="s">
        <v>121</v>
      </c>
      <c r="IH1" t="s">
        <v>110</v>
      </c>
      <c r="II1" t="s">
        <v>122</v>
      </c>
      <c r="IJ1" t="s">
        <v>122</v>
      </c>
      <c r="IK1" t="s">
        <v>122</v>
      </c>
      <c r="IL1" t="s">
        <v>122</v>
      </c>
      <c r="IM1" t="s">
        <v>122</v>
      </c>
      <c r="IN1" t="s">
        <v>122</v>
      </c>
      <c r="IO1" t="s">
        <v>122</v>
      </c>
      <c r="IP1" t="s">
        <v>122</v>
      </c>
      <c r="IQ1" t="s">
        <v>122</v>
      </c>
      <c r="IR1" t="s">
        <v>122</v>
      </c>
      <c r="IS1" t="s">
        <v>122</v>
      </c>
      <c r="IT1" t="s">
        <v>122</v>
      </c>
      <c r="IU1" t="s">
        <v>122</v>
      </c>
      <c r="IV1" t="s">
        <v>122</v>
      </c>
      <c r="IW1" t="s">
        <v>122</v>
      </c>
      <c r="IX1" t="s">
        <v>122</v>
      </c>
      <c r="IY1" t="s">
        <v>122</v>
      </c>
      <c r="IZ1" t="s">
        <v>122</v>
      </c>
      <c r="JA1" t="s">
        <v>122</v>
      </c>
      <c r="JB1" t="s">
        <v>122</v>
      </c>
      <c r="JC1" t="s">
        <v>122</v>
      </c>
      <c r="JD1" t="s">
        <v>122</v>
      </c>
      <c r="JE1" t="s">
        <v>122</v>
      </c>
      <c r="JF1" t="s">
        <v>122</v>
      </c>
      <c r="JG1" t="s">
        <v>122</v>
      </c>
      <c r="JH1" t="s">
        <v>122</v>
      </c>
      <c r="JI1" t="s">
        <v>122</v>
      </c>
      <c r="JJ1" t="s">
        <v>122</v>
      </c>
      <c r="JK1" t="s">
        <v>122</v>
      </c>
      <c r="JL1" t="s">
        <v>122</v>
      </c>
      <c r="JM1" t="s">
        <v>122</v>
      </c>
      <c r="JN1" t="s">
        <v>122</v>
      </c>
      <c r="JO1" t="s">
        <v>122</v>
      </c>
      <c r="JP1" t="s">
        <v>122</v>
      </c>
      <c r="JQ1" t="s">
        <v>122</v>
      </c>
      <c r="JR1" t="s">
        <v>122</v>
      </c>
      <c r="JS1" t="s">
        <v>122</v>
      </c>
      <c r="JT1" t="s">
        <v>122</v>
      </c>
      <c r="JU1" t="s">
        <v>122</v>
      </c>
      <c r="JV1" t="s">
        <v>122</v>
      </c>
      <c r="JW1" t="s">
        <v>122</v>
      </c>
      <c r="JX1" t="s">
        <v>122</v>
      </c>
      <c r="JY1" t="s">
        <v>122</v>
      </c>
      <c r="JZ1" t="s">
        <v>122</v>
      </c>
      <c r="KA1" t="s">
        <v>122</v>
      </c>
      <c r="KB1" t="s">
        <v>122</v>
      </c>
      <c r="KC1" t="s">
        <v>122</v>
      </c>
      <c r="KD1" t="s">
        <v>122</v>
      </c>
      <c r="KE1" t="s">
        <v>122</v>
      </c>
      <c r="KF1" t="s">
        <v>122</v>
      </c>
      <c r="KG1" t="s">
        <v>122</v>
      </c>
      <c r="KH1" t="s">
        <v>122</v>
      </c>
      <c r="KI1" t="s">
        <v>122</v>
      </c>
      <c r="KJ1" t="s">
        <v>122</v>
      </c>
      <c r="KK1" t="s">
        <v>122</v>
      </c>
      <c r="KL1" t="s">
        <v>122</v>
      </c>
      <c r="KM1" t="s">
        <v>122</v>
      </c>
      <c r="KN1" t="s">
        <v>122</v>
      </c>
      <c r="KO1" t="s">
        <v>122</v>
      </c>
    </row>
    <row r="2" spans="2:301" s="67" customFormat="1" ht="36.75" customHeight="1" x14ac:dyDescent="0.35">
      <c r="B2" s="161" t="s">
        <v>1</v>
      </c>
      <c r="C2" s="161"/>
      <c r="H2" s="161" t="s">
        <v>2</v>
      </c>
      <c r="I2" s="161"/>
      <c r="N2" s="162" t="s">
        <v>3</v>
      </c>
      <c r="O2" s="163"/>
      <c r="T2" s="161" t="s">
        <v>4</v>
      </c>
      <c r="U2" s="161"/>
      <c r="Z2" s="161" t="s">
        <v>5</v>
      </c>
      <c r="AA2" s="161"/>
      <c r="AF2" s="161" t="s">
        <v>6</v>
      </c>
      <c r="AG2" s="161"/>
      <c r="AL2" s="161" t="s">
        <v>142</v>
      </c>
      <c r="AM2" s="161"/>
      <c r="AR2" s="161" t="s">
        <v>8</v>
      </c>
      <c r="AS2" s="161"/>
      <c r="AX2" s="161" t="s">
        <v>9</v>
      </c>
      <c r="AY2" s="161"/>
      <c r="BD2" s="161" t="s">
        <v>10</v>
      </c>
      <c r="BE2" s="161"/>
      <c r="BJ2" s="161" t="s">
        <v>1</v>
      </c>
      <c r="BK2" s="161"/>
      <c r="BP2" s="161" t="s">
        <v>2</v>
      </c>
      <c r="BQ2" s="161"/>
      <c r="BV2" s="162" t="s">
        <v>3</v>
      </c>
      <c r="BW2" s="163"/>
      <c r="CB2" s="161" t="s">
        <v>4</v>
      </c>
      <c r="CC2" s="161"/>
      <c r="CH2" s="161" t="s">
        <v>5</v>
      </c>
      <c r="CI2" s="161"/>
      <c r="CN2" s="161" t="s">
        <v>6</v>
      </c>
      <c r="CO2" s="161"/>
      <c r="CT2" s="161" t="s">
        <v>142</v>
      </c>
      <c r="CU2" s="161"/>
      <c r="CZ2" s="161" t="s">
        <v>8</v>
      </c>
      <c r="DA2" s="161"/>
      <c r="DF2" s="161" t="s">
        <v>9</v>
      </c>
      <c r="DG2" s="161"/>
      <c r="DL2" s="161" t="s">
        <v>10</v>
      </c>
      <c r="DM2" s="161"/>
      <c r="DR2" s="161" t="s">
        <v>1</v>
      </c>
      <c r="DS2" s="161"/>
      <c r="DX2" s="161" t="s">
        <v>2</v>
      </c>
      <c r="DY2" s="161"/>
      <c r="ED2" s="162" t="s">
        <v>3</v>
      </c>
      <c r="EE2" s="163"/>
      <c r="EJ2" s="161" t="s">
        <v>4</v>
      </c>
      <c r="EK2" s="161"/>
      <c r="EP2" s="161" t="s">
        <v>5</v>
      </c>
      <c r="EQ2" s="161"/>
      <c r="EV2" s="161" t="s">
        <v>6</v>
      </c>
      <c r="EW2" s="161"/>
      <c r="FB2" s="161" t="s">
        <v>142</v>
      </c>
      <c r="FC2" s="161"/>
      <c r="FH2" s="161" t="s">
        <v>8</v>
      </c>
      <c r="FI2" s="161"/>
      <c r="FN2" s="161" t="s">
        <v>9</v>
      </c>
      <c r="FO2" s="161"/>
      <c r="FT2" s="161" t="s">
        <v>10</v>
      </c>
      <c r="FU2" s="161"/>
      <c r="FZ2" s="161" t="s">
        <v>1</v>
      </c>
      <c r="GA2" s="161"/>
      <c r="GF2" s="161" t="s">
        <v>2</v>
      </c>
      <c r="GG2" s="161"/>
      <c r="GL2" s="162" t="s">
        <v>3</v>
      </c>
      <c r="GM2" s="163"/>
      <c r="GR2" s="161" t="s">
        <v>4</v>
      </c>
      <c r="GS2" s="161"/>
      <c r="GX2" s="161" t="s">
        <v>5</v>
      </c>
      <c r="GY2" s="161"/>
      <c r="HD2" s="161" t="s">
        <v>6</v>
      </c>
      <c r="HE2" s="161"/>
      <c r="HJ2" s="161" t="s">
        <v>142</v>
      </c>
      <c r="HK2" s="161"/>
      <c r="HP2" s="161" t="s">
        <v>8</v>
      </c>
      <c r="HQ2" s="161"/>
      <c r="HV2" s="161" t="s">
        <v>9</v>
      </c>
      <c r="HW2" s="161"/>
      <c r="IB2" s="161" t="s">
        <v>10</v>
      </c>
      <c r="IC2" s="161"/>
      <c r="IH2" s="161" t="s">
        <v>1</v>
      </c>
      <c r="II2" s="161"/>
      <c r="IN2" s="161" t="s">
        <v>2</v>
      </c>
      <c r="IO2" s="161"/>
      <c r="IT2" s="162" t="s">
        <v>3</v>
      </c>
      <c r="IU2" s="163"/>
      <c r="IZ2" s="161" t="s">
        <v>4</v>
      </c>
      <c r="JA2" s="161"/>
      <c r="JF2" s="161" t="s">
        <v>5</v>
      </c>
      <c r="JG2" s="161"/>
      <c r="JL2" s="161" t="s">
        <v>6</v>
      </c>
      <c r="JM2" s="161"/>
      <c r="JR2" s="161" t="s">
        <v>142</v>
      </c>
      <c r="JS2" s="161"/>
      <c r="JX2" s="161" t="s">
        <v>8</v>
      </c>
      <c r="JY2" s="161"/>
      <c r="KD2" s="161" t="s">
        <v>9</v>
      </c>
      <c r="KE2" s="161"/>
      <c r="KJ2" s="161" t="s">
        <v>10</v>
      </c>
      <c r="KK2" s="161"/>
    </row>
    <row r="3" spans="2:301" x14ac:dyDescent="0.35">
      <c r="B3" t="str" cm="1">
        <f t="array" ref="B3:E70">_xlfn._xlws.FILTER(tblR1Score[[Name]:[Position:]],(tblR1Score[Club]=B$2)*(tblR1Score[Gender]="M"),"NA")</f>
        <v>Rupert Bate</v>
      </c>
      <c r="C3" t="str">
        <v>Colchester &amp; Tendring AC</v>
      </c>
      <c r="D3" t="str">
        <v>M</v>
      </c>
      <c r="E3" t="str">
        <v/>
      </c>
      <c r="H3" t="str" cm="1">
        <f t="array" ref="H3:K72">_xlfn._xlws.FILTER(tblR1Score[[Name]:[Position:]],(tblR1Score[Club]=H$2)*(tblR1Score[Gender]="M"),"NA")</f>
        <v>Aidan Hester</v>
      </c>
      <c r="I3" t="str">
        <v>Colchester Harriers</v>
      </c>
      <c r="J3" t="str">
        <v>M</v>
      </c>
      <c r="K3" t="str">
        <v/>
      </c>
      <c r="N3" t="str" cm="1">
        <f t="array" ref="N3:Q4">_xlfn._xlws.FILTER(tblR1Score[[Name]:[Position:]],(tblR1Score[Club]=N$2)*(tblR1Score[Gender]="M"),"NA")</f>
        <v>Charlie Sharp</v>
      </c>
      <c r="O3" t="str">
        <v>Great Bentley</v>
      </c>
      <c r="P3" t="str">
        <v>M</v>
      </c>
      <c r="Q3">
        <v>11</v>
      </c>
      <c r="T3" t="str" cm="1">
        <f t="array" ref="T3:W14">_xlfn._xlws.FILTER(tblR1Score[[Name]:[Position:]],(tblR1Score[Club]=T$2)*(tblR1Score[Gender]="M"),"NA")</f>
        <v>Finn Massey</v>
      </c>
      <c r="U3" t="str">
        <v>Harwich Runners</v>
      </c>
      <c r="V3" t="str">
        <v>M</v>
      </c>
      <c r="W3" t="str">
        <v/>
      </c>
      <c r="Z3" t="str" cm="1">
        <f t="array" ref="Z3:AC7">_xlfn._xlws.FILTER(tblR1Score[[Name]:[Position:]],(tblR1Score[Club]=Z$2)*(tblR1Score[Gender]="M"),"NA")</f>
        <v>Samuel May</v>
      </c>
      <c r="AA3" t="str">
        <v>Halstead R R</v>
      </c>
      <c r="AB3" t="str">
        <v>M</v>
      </c>
      <c r="AC3" t="str">
        <v/>
      </c>
      <c r="AF3" t="str" cm="1">
        <f t="array" ref="AF3:AI36">_xlfn._xlws.FILTER(tblR1Score[[Name]:[Position:]],(tblR1Score[Club]=AF$2)*(tblR1Score[Gender]="M"),"NA")</f>
        <v>Freddie Finbra</v>
      </c>
      <c r="AG3" t="str">
        <v>Ipswich Jaffa</v>
      </c>
      <c r="AH3" t="str">
        <v>M</v>
      </c>
      <c r="AI3">
        <v>36</v>
      </c>
      <c r="AL3" t="str" cm="1">
        <f t="array" ref="AL3:AO4">_xlfn._xlws.FILTER(tblR1Score[[Name]:[Position:]],(tblR1Score[Club]=AL$2)*(tblR1Score[Gender]="M"),"NA")</f>
        <v>Luca Walsh</v>
      </c>
      <c r="AM3" t="str">
        <v>Braintree &amp; District AC</v>
      </c>
      <c r="AN3" t="str">
        <v>M</v>
      </c>
      <c r="AO3">
        <v>33</v>
      </c>
      <c r="AR3" t="str" cm="1">
        <f t="array" ref="AR3:AU6">_xlfn._xlws.FILTER(tblR1Score[[Name]:[Position:]],(tblR1Score[Club]=AR$2)*(tblR1Score[Gender]="M"),"NA")</f>
        <v>Noah Hammond</v>
      </c>
      <c r="AS3" t="str">
        <v>Springfield Striders</v>
      </c>
      <c r="AT3" t="str">
        <v>M</v>
      </c>
      <c r="AU3">
        <v>9</v>
      </c>
      <c r="AX3" t="str" cm="1">
        <f t="array" ref="AX3:BA6">_xlfn._xlws.FILTER(tblR1Score[[Name]:[Position:]],(tblR1Score[Club]=AX$2)*(tblR1Score[Gender]="M"),"NA")</f>
        <v>Axel DeBelligny</v>
      </c>
      <c r="AY3" t="str">
        <v>Tiptree</v>
      </c>
      <c r="AZ3" t="str">
        <v>M</v>
      </c>
      <c r="BA3">
        <v>49</v>
      </c>
      <c r="BD3" t="str" cm="1">
        <f t="array" ref="BD3">_xlfn._xlws.FILTER(tblR1Score[[Name]:[Position:]],(tblR1Score[Club]=BD$2)*(tblR1Score[Gender]="M"),"NA")</f>
        <v>NA</v>
      </c>
      <c r="BJ3" t="str" cm="1">
        <f t="array" ref="BJ3:BM70">_xlfn._xlws.FILTER(tblR2Score[[Name]:[Position:]],(tblR2Score[Club]=BJ$2)*(tblR2Score[Gender]="M"),"NA")</f>
        <v>Rupert Bate</v>
      </c>
      <c r="BK3" t="str">
        <v>Colchester &amp; Tendring AC</v>
      </c>
      <c r="BL3" t="str">
        <v>M</v>
      </c>
      <c r="BM3" t="str">
        <v/>
      </c>
      <c r="BP3" t="str" cm="1">
        <f t="array" ref="BP3:BS72">_xlfn._xlws.FILTER(tblR2Score[[Name]:[Position:]],(tblR2Score[Club]=BP$2)*(tblR2Score[Gender]="M"),"NA")</f>
        <v>Aidan Hester</v>
      </c>
      <c r="BQ3" t="str">
        <v>Colchester Harriers</v>
      </c>
      <c r="BR3" t="str">
        <v>M</v>
      </c>
      <c r="BS3" t="str">
        <v/>
      </c>
      <c r="BV3" t="str" cm="1">
        <f t="array" ref="BV3:BY4">_xlfn._xlws.FILTER(tblR2Score[[Name]:[Position:]],(tblR2Score[Club]=BV$2)*(tblR2Score[Gender]="M"),"NA")</f>
        <v>Charlie Sharp</v>
      </c>
      <c r="BW3" t="str">
        <v>Great Bentley</v>
      </c>
      <c r="BX3" t="str">
        <v>M</v>
      </c>
      <c r="BY3">
        <v>15</v>
      </c>
      <c r="CB3" t="str" cm="1">
        <f t="array" ref="CB3:CE14">_xlfn._xlws.FILTER(tblR2Score[[Name]:[Position:]],(tblR2Score[Club]=CB$2)*(tblR2Score[Gender]="M"),"NA")</f>
        <v>Finn Massey</v>
      </c>
      <c r="CC3" t="str">
        <v>Harwich Runners</v>
      </c>
      <c r="CD3" t="str">
        <v>M</v>
      </c>
      <c r="CE3" t="str">
        <v/>
      </c>
      <c r="CH3" t="str" cm="1">
        <f t="array" ref="CH3:CK7">_xlfn._xlws.FILTER(tblR2Score[[Name]:[Position:]],(tblR2Score[Club]=CH$2)*(tblR2Score[Gender]="M"),"NA")</f>
        <v>Samuel May</v>
      </c>
      <c r="CI3" t="str">
        <v>Halstead R R</v>
      </c>
      <c r="CJ3" t="str">
        <v>M</v>
      </c>
      <c r="CK3" t="str">
        <v/>
      </c>
      <c r="CN3" t="str" cm="1">
        <f t="array" ref="CN3:CQ36">_xlfn._xlws.FILTER(tblR2Score[[Name]:[Position:]],(tblR2Score[Club]=CN$2)*(tblR2Score[Gender]="M"),"NA")</f>
        <v>Freddie Finbra</v>
      </c>
      <c r="CO3" t="str">
        <v>Ipswich Jaffa</v>
      </c>
      <c r="CP3" t="str">
        <v>M</v>
      </c>
      <c r="CQ3" t="str">
        <v/>
      </c>
      <c r="CT3" t="str" cm="1">
        <f t="array" ref="CT3:CW4">_xlfn._xlws.FILTER(tblR2Score[[Name]:[Position:]],(tblR2Score[Club]=CT$2)*(tblR2Score[Gender]="M"),"NA")</f>
        <v>Luca Walsh</v>
      </c>
      <c r="CU3" t="str">
        <v>Braintree &amp; District AC</v>
      </c>
      <c r="CV3" t="str">
        <v>M</v>
      </c>
      <c r="CW3" t="str">
        <v/>
      </c>
      <c r="CZ3" t="str" cm="1">
        <f t="array" ref="CZ3:DC6">_xlfn._xlws.FILTER(tblR2Score[[Name]:[Position:]],(tblR2Score[Club]=CZ$2)*(tblR2Score[Gender]="M"),"NA")</f>
        <v>Noah Hammond</v>
      </c>
      <c r="DA3" t="str">
        <v>Springfield Striders</v>
      </c>
      <c r="DB3" t="str">
        <v>M</v>
      </c>
      <c r="DC3" t="str">
        <v/>
      </c>
      <c r="DF3" t="str" cm="1">
        <f t="array" ref="DF3:DI6">_xlfn._xlws.FILTER(tblR2Score[[Name]:[Position:]],(tblR2Score[Club]=DF$2)*(tblR2Score[Gender]="M"),"NA")</f>
        <v>Axel DeBelligny</v>
      </c>
      <c r="DG3" t="str">
        <v>Tiptree</v>
      </c>
      <c r="DH3" t="str">
        <v>M</v>
      </c>
      <c r="DI3">
        <v>39</v>
      </c>
      <c r="DL3" t="str" cm="1">
        <f t="array" ref="DL3">_xlfn._xlws.FILTER(tblR2Score[[Name]:[Position:]],(tblR2Score[Club]=DL$2)*(tblR2Score[Gender]="M"),"NA")</f>
        <v>NA</v>
      </c>
      <c r="DR3" t="str" cm="1">
        <f t="array" ref="DR3:DU70">_xlfn._xlws.FILTER(tblR3Score[[Name]:[Position:]],(tblR3Score[Club]=DR$2)*(tblR3Score[Gender]="M"),"NA")</f>
        <v>Rupert Bate</v>
      </c>
      <c r="DS3" t="str">
        <v>Colchester &amp; Tendring AC</v>
      </c>
      <c r="DT3" t="str">
        <v>M</v>
      </c>
      <c r="DU3" t="str">
        <v/>
      </c>
      <c r="DX3" t="str" cm="1">
        <f t="array" ref="DX3:EA72">_xlfn._xlws.FILTER(tblR3Score[[Name]:[Position:]],(tblR3Score[Club]=DX$2)*(tblR3Score[Gender]="M"),"NA")</f>
        <v>Aidan Hester</v>
      </c>
      <c r="DY3" t="str">
        <v>Colchester Harriers</v>
      </c>
      <c r="DZ3" t="str">
        <v>M</v>
      </c>
      <c r="EA3" t="str">
        <v/>
      </c>
      <c r="ED3" t="str" cm="1">
        <f t="array" ref="ED3:EG4">_xlfn._xlws.FILTER(tblR3Score[[Name]:[Position:]],(tblR3Score[Club]=ED$2)*(tblR3Score[Gender]="M"),"NA")</f>
        <v>Charlie Sharp</v>
      </c>
      <c r="EE3" t="str">
        <v>Great Bentley</v>
      </c>
      <c r="EF3" t="str">
        <v>M</v>
      </c>
      <c r="EG3" t="str">
        <v/>
      </c>
      <c r="EJ3" t="str" cm="1">
        <f t="array" ref="EJ3:EM14">_xlfn._xlws.FILTER(tblR3Score[[Name]:[Position:]],(tblR3Score[Club]=EJ$2)*(tblR3Score[Gender]="M"),"NA")</f>
        <v>Finn Massey</v>
      </c>
      <c r="EK3" t="str">
        <v>Harwich Runners</v>
      </c>
      <c r="EL3" t="str">
        <v>M</v>
      </c>
      <c r="EM3" t="str">
        <v/>
      </c>
      <c r="EP3" t="str" cm="1">
        <f t="array" ref="EP3:ES7">_xlfn._xlws.FILTER(tblR3Score[[Name]:[Position:]],(tblR3Score[Club]=EP$2)*(tblR3Score[Gender]="M"),"NA")</f>
        <v>Samuel May</v>
      </c>
      <c r="EQ3" t="str">
        <v>Halstead R R</v>
      </c>
      <c r="ER3" t="str">
        <v>M</v>
      </c>
      <c r="ES3" t="str">
        <v/>
      </c>
      <c r="EV3" t="str" cm="1">
        <f t="array" ref="EV3:EY36">_xlfn._xlws.FILTER(tblR3Score[[Name]:[Position:]],(tblR3Score[Club]=EV$2)*(tblR3Score[Gender]="M"),"NA")</f>
        <v>Freddie Finbra</v>
      </c>
      <c r="EW3" t="str">
        <v>Ipswich Jaffa</v>
      </c>
      <c r="EX3" t="str">
        <v>M</v>
      </c>
      <c r="EY3" t="str">
        <v/>
      </c>
      <c r="FB3" t="str" cm="1">
        <f t="array" ref="FB3:FE4">_xlfn._xlws.FILTER(tblR3Score[[Name]:[Position:]],(tblR3Score[Club]=FB$2)*(tblR3Score[Gender]="M"),"NA")</f>
        <v>Luca Walsh</v>
      </c>
      <c r="FC3" t="str">
        <v>Braintree &amp; District AC</v>
      </c>
      <c r="FD3" t="str">
        <v>M</v>
      </c>
      <c r="FE3" t="str">
        <v/>
      </c>
      <c r="FH3" t="str" cm="1">
        <f t="array" ref="FH3:FK6">_xlfn._xlws.FILTER(tblR3Score[[Name]:[Position:]],(tblR3Score[Club]=FH$2)*(tblR3Score[Gender]="M"),"NA")</f>
        <v>Noah Hammond</v>
      </c>
      <c r="FI3" t="str">
        <v>Springfield Striders</v>
      </c>
      <c r="FJ3" t="str">
        <v>M</v>
      </c>
      <c r="FK3" t="str">
        <v/>
      </c>
      <c r="FN3" t="str" cm="1">
        <f t="array" ref="FN3:FQ6">_xlfn._xlws.FILTER(tblR3Score[[Name]:[Position:]],(tblR3Score[Club]=FN$2)*(tblR3Score[Gender]="M"),"NA")</f>
        <v>Axel DeBelligny</v>
      </c>
      <c r="FO3" t="str">
        <v>Tiptree</v>
      </c>
      <c r="FP3" t="str">
        <v>M</v>
      </c>
      <c r="FQ3">
        <v>59</v>
      </c>
      <c r="FT3" t="str" cm="1">
        <f t="array" ref="FT3">_xlfn._xlws.FILTER(tblR3Score[[Name]:[Position:]],(tblR3Score[Club]=FT$2)*(tblR3Score[Gender]="M"),"NA")</f>
        <v>NA</v>
      </c>
      <c r="FZ3" t="str" cm="1">
        <f t="array" ref="FZ3:GC70">_xlfn._xlws.FILTER(tblR4Score[[Name]:[Position:]],(tblR4Score[Club]=FZ$2)*(tblR4Score[Gender]="M"),"NA")</f>
        <v>Rupert Bate</v>
      </c>
      <c r="GA3" t="str">
        <v>Colchester &amp; Tendring AC</v>
      </c>
      <c r="GB3" t="str">
        <v>M</v>
      </c>
      <c r="GC3" t="str">
        <v/>
      </c>
      <c r="GF3" t="str" cm="1">
        <f t="array" ref="GF3:GI72">_xlfn._xlws.FILTER(tblR4Score[[Name]:[Position:]],(tblR4Score[Club]=GF$2)*(tblR4Score[Gender]="M"),"NA")</f>
        <v>Aidan Hester</v>
      </c>
      <c r="GG3" t="str">
        <v>Colchester Harriers</v>
      </c>
      <c r="GH3" t="str">
        <v>M</v>
      </c>
      <c r="GI3" t="str">
        <v/>
      </c>
      <c r="GL3" t="str" cm="1">
        <f t="array" ref="GL3:GO4">_xlfn._xlws.FILTER(tblR4Score[[Name]:[Position:]],(tblR4Score[Club]=GL$2)*(tblR4Score[Gender]="M"),"NA")</f>
        <v>Charlie Sharp</v>
      </c>
      <c r="GM3" t="str">
        <v>Great Bentley</v>
      </c>
      <c r="GN3" t="str">
        <v>M</v>
      </c>
      <c r="GO3">
        <v>21</v>
      </c>
      <c r="GR3" t="str" cm="1">
        <f t="array" ref="GR3:GU14">_xlfn._xlws.FILTER(tblR4Score[[Name]:[Position:]],(tblR4Score[Club]=GR$2)*(tblR4Score[Gender]="M"),"NA")</f>
        <v>Finn Massey</v>
      </c>
      <c r="GS3" t="str">
        <v>Harwich Runners</v>
      </c>
      <c r="GT3" t="str">
        <v>M</v>
      </c>
      <c r="GU3">
        <v>49</v>
      </c>
      <c r="GX3" t="str" cm="1">
        <f t="array" ref="GX3:HA7">_xlfn._xlws.FILTER(tblR4Score[[Name]:[Position:]],(tblR4Score[Club]=GX$2)*(tblR4Score[Gender]="M"),"NA")</f>
        <v>Samuel May</v>
      </c>
      <c r="GY3" t="str">
        <v>Halstead R R</v>
      </c>
      <c r="GZ3" t="str">
        <v>M</v>
      </c>
      <c r="HA3" t="str">
        <v/>
      </c>
      <c r="HD3" t="str" cm="1">
        <f t="array" ref="HD3:HG36">_xlfn._xlws.FILTER(tblR4Score[[Name]:[Position:]],(tblR4Score[Club]=HD$2)*(tblR4Score[Gender]="M"),"NA")</f>
        <v>Freddie Finbra</v>
      </c>
      <c r="HE3" t="str">
        <v>Ipswich Jaffa</v>
      </c>
      <c r="HF3" t="str">
        <v>M</v>
      </c>
      <c r="HG3">
        <v>29</v>
      </c>
      <c r="HJ3" t="str" cm="1">
        <f t="array" ref="HJ3:HM4">_xlfn._xlws.FILTER(tblR4Score[[Name]:[Position:]],(tblR4Score[Club]=HJ$2)*(tblR4Score[Gender]="M"),"NA")</f>
        <v>Luca Walsh</v>
      </c>
      <c r="HK3" t="str">
        <v>Braintree &amp; District AC</v>
      </c>
      <c r="HL3" t="str">
        <v>M</v>
      </c>
      <c r="HM3">
        <v>36</v>
      </c>
      <c r="HP3" t="str" cm="1">
        <f t="array" ref="HP3:HS6">_xlfn._xlws.FILTER(tblR4Score[[Name]:[Position:]],(tblR4Score[Club]=HP$2)*(tblR4Score[Gender]="M"),"NA")</f>
        <v>Noah Hammond</v>
      </c>
      <c r="HQ3" t="str">
        <v>Springfield Striders</v>
      </c>
      <c r="HR3" t="str">
        <v>M</v>
      </c>
      <c r="HS3" t="str">
        <v/>
      </c>
      <c r="HV3" t="str" cm="1">
        <f t="array" ref="HV3:HY6">_xlfn._xlws.FILTER(tblR4Score[[Name]:[Position:]],(tblR4Score[Club]=HV$2)*(tblR4Score[Gender]="M"),"NA")</f>
        <v>Axel DeBelligny</v>
      </c>
      <c r="HW3" t="str">
        <v>Tiptree</v>
      </c>
      <c r="HX3" t="str">
        <v>M</v>
      </c>
      <c r="HY3" t="str">
        <v/>
      </c>
      <c r="IB3" t="str" cm="1">
        <f t="array" ref="IB3">_xlfn._xlws.FILTER(tblR4Score[[Name]:[Position:]],(tblR4Score[Club]=IB$2)*(tblR4Score[Gender]="M"),"NA")</f>
        <v>NA</v>
      </c>
      <c r="IH3" t="str" cm="1">
        <f t="array" ref="IH3:IK70">_xlfn._xlws.FILTER(tblR5Score[[Name]:[Position:]],(tblR5Score[Club]=IH$2)*(tblR5Score[Gender]="M"),"NA")</f>
        <v>Rupert Bate</v>
      </c>
      <c r="II3" t="str">
        <v>Colchester &amp; Tendring AC</v>
      </c>
      <c r="IJ3" t="str">
        <v>M</v>
      </c>
      <c r="IK3" t="str">
        <v/>
      </c>
      <c r="IN3" t="str" cm="1">
        <f t="array" ref="IN3:IQ72">_xlfn._xlws.FILTER(tblR5Score[[Name]:[Position:]],(tblR5Score[Club]=IN$2)*(tblR5Score[Gender]="M"),"NA")</f>
        <v>Aidan Hester</v>
      </c>
      <c r="IO3" t="str">
        <v>Colchester Harriers</v>
      </c>
      <c r="IP3" t="str">
        <v>M</v>
      </c>
      <c r="IQ3" t="str">
        <v/>
      </c>
      <c r="IT3" t="str" cm="1">
        <f t="array" ref="IT3:IW4">_xlfn._xlws.FILTER(tblR5Score[[Name]:[Position:]],(tblR5Score[Club]=IT$2)*(tblR5Score[Gender]="M"),"NA")</f>
        <v>Charlie Sharp</v>
      </c>
      <c r="IU3" t="str">
        <v>Great Bentley</v>
      </c>
      <c r="IV3" t="str">
        <v>M</v>
      </c>
      <c r="IW3" t="str">
        <v/>
      </c>
      <c r="IZ3" t="str" cm="1">
        <f t="array" ref="IZ3:JC14">_xlfn._xlws.FILTER(tblR5Score[[Name]:[Position:]],(tblR5Score[Club]=IZ$2)*(tblR5Score[Gender]="M"),"NA")</f>
        <v>Finn Massey</v>
      </c>
      <c r="JA3" t="str">
        <v>Harwich Runners</v>
      </c>
      <c r="JB3" t="str">
        <v>M</v>
      </c>
      <c r="JC3" t="str">
        <v/>
      </c>
      <c r="JF3" t="str" cm="1">
        <f t="array" ref="JF3:JI7">_xlfn._xlws.FILTER(tblR5Score[[Name]:[Position:]],(tblR5Score[Club]=JF$2)*(tblR5Score[Gender]="M"),"NA")</f>
        <v>Samuel May</v>
      </c>
      <c r="JG3" t="str">
        <v>Halstead R R</v>
      </c>
      <c r="JH3" t="str">
        <v>M</v>
      </c>
      <c r="JI3" t="str">
        <v/>
      </c>
      <c r="JL3" t="str" cm="1">
        <f t="array" ref="JL3:JO36">_xlfn._xlws.FILTER(tblR5Score[[Name]:[Position:]],(tblR5Score[Club]=JL$2)*(tblR5Score[Gender]="M"),"NA")</f>
        <v>Freddie Finbra</v>
      </c>
      <c r="JM3" t="str">
        <v>Ipswich Jaffa</v>
      </c>
      <c r="JN3" t="str">
        <v>M</v>
      </c>
      <c r="JO3" t="str">
        <v/>
      </c>
      <c r="JR3" t="str" cm="1">
        <f t="array" ref="JR3:JU4">_xlfn._xlws.FILTER(tblR5Score[[Name]:[Position:]],(tblR5Score[Club]=JR$2)*(tblR5Score[Gender]="M"),"NA")</f>
        <v>Luca Walsh</v>
      </c>
      <c r="JS3" t="str">
        <v>Braintree &amp; District AC</v>
      </c>
      <c r="JT3" t="str">
        <v>M</v>
      </c>
      <c r="JU3" t="str">
        <v/>
      </c>
      <c r="JX3" t="str" cm="1">
        <f t="array" ref="JX3:KA6">_xlfn._xlws.FILTER(tblR5Score[[Name]:[Position:]],(tblR5Score[Club]=JX$2)*(tblR5Score[Gender]="M"),"NA")</f>
        <v>Noah Hammond</v>
      </c>
      <c r="JY3" t="str">
        <v>Springfield Striders</v>
      </c>
      <c r="JZ3" t="str">
        <v>M</v>
      </c>
      <c r="KA3" t="str">
        <v/>
      </c>
      <c r="KD3" t="str" cm="1">
        <f t="array" ref="KD3:KG6">_xlfn._xlws.FILTER(tblR5Score[[Name]:[Position:]],(tblR5Score[Club]=KD$2)*(tblR5Score[Gender]="M"),"NA")</f>
        <v>Axel DeBelligny</v>
      </c>
      <c r="KE3" t="str">
        <v>Tiptree</v>
      </c>
      <c r="KF3" t="str">
        <v>M</v>
      </c>
      <c r="KG3" t="str">
        <v/>
      </c>
      <c r="KJ3" t="str" cm="1">
        <f t="array" ref="KJ3">_xlfn._xlws.FILTER(tblR5Score[[Name]:[Position:]],(tblR5Score[Club]=KJ$2)*(tblR5Score[Gender]="M"),"NA")</f>
        <v>NA</v>
      </c>
    </row>
    <row r="4" spans="2:301" x14ac:dyDescent="0.35">
      <c r="B4" t="str">
        <v>Laiton Berrryman-Burgoyne</v>
      </c>
      <c r="C4" t="str">
        <v>Colchester &amp; Tendring AC</v>
      </c>
      <c r="D4" t="str">
        <v>M</v>
      </c>
      <c r="E4" t="str">
        <v/>
      </c>
      <c r="H4" t="str">
        <v>AJ Ellis</v>
      </c>
      <c r="I4" t="str">
        <v>Colchester Harriers</v>
      </c>
      <c r="J4" t="str">
        <v>M</v>
      </c>
      <c r="K4" t="str">
        <v/>
      </c>
      <c r="N4" t="str">
        <v>Mav Roberts</v>
      </c>
      <c r="O4" t="str">
        <v>Great Bentley</v>
      </c>
      <c r="P4" t="str">
        <v>M</v>
      </c>
      <c r="Q4" t="str">
        <v/>
      </c>
      <c r="T4" t="str">
        <v>Jude Lynch</v>
      </c>
      <c r="U4" t="str">
        <v>Harwich Runners</v>
      </c>
      <c r="V4" t="str">
        <v>M</v>
      </c>
      <c r="W4">
        <v>41</v>
      </c>
      <c r="Z4" t="str">
        <v>Jacob Root</v>
      </c>
      <c r="AA4" t="str">
        <v>Halstead R R</v>
      </c>
      <c r="AB4" t="str">
        <v>M</v>
      </c>
      <c r="AC4" t="str">
        <v/>
      </c>
      <c r="AF4" t="str">
        <v>Hector Davies</v>
      </c>
      <c r="AG4" t="str">
        <v>Ipswich Jaffa</v>
      </c>
      <c r="AH4" t="str">
        <v>M</v>
      </c>
      <c r="AI4">
        <v>50</v>
      </c>
      <c r="AL4" t="str">
        <v>Toby Metson2</v>
      </c>
      <c r="AM4" t="str">
        <v>Braintree &amp; District AC</v>
      </c>
      <c r="AN4" t="str">
        <v>M</v>
      </c>
      <c r="AO4" t="str">
        <v/>
      </c>
      <c r="AR4" t="str">
        <v>Jack Benson</v>
      </c>
      <c r="AS4" t="str">
        <v>Springfield Striders</v>
      </c>
      <c r="AT4" t="str">
        <v>M</v>
      </c>
      <c r="AU4">
        <v>45</v>
      </c>
      <c r="AX4" t="str">
        <v>Fred Town</v>
      </c>
      <c r="AY4" t="str">
        <v>Tiptree</v>
      </c>
      <c r="AZ4" t="str">
        <v>M</v>
      </c>
      <c r="BA4" t="str">
        <v/>
      </c>
      <c r="BJ4" t="str">
        <v>Laiton Berrryman-Burgoyne</v>
      </c>
      <c r="BK4" t="str">
        <v>Colchester &amp; Tendring AC</v>
      </c>
      <c r="BL4" t="str">
        <v>M</v>
      </c>
      <c r="BM4" t="str">
        <v/>
      </c>
      <c r="BP4" t="str">
        <v>AJ Ellis</v>
      </c>
      <c r="BQ4" t="str">
        <v>Colchester Harriers</v>
      </c>
      <c r="BR4" t="str">
        <v>M</v>
      </c>
      <c r="BS4" t="str">
        <v/>
      </c>
      <c r="BV4" t="str">
        <v>Mav Roberts</v>
      </c>
      <c r="BW4" t="str">
        <v>Great Bentley</v>
      </c>
      <c r="BX4" t="str">
        <v>M</v>
      </c>
      <c r="BY4" t="str">
        <v/>
      </c>
      <c r="CB4" t="str">
        <v>Jude Lynch</v>
      </c>
      <c r="CC4" t="str">
        <v>Harwich Runners</v>
      </c>
      <c r="CD4" t="str">
        <v>M</v>
      </c>
      <c r="CE4" t="str">
        <v/>
      </c>
      <c r="CH4" t="str">
        <v>Jacob Root</v>
      </c>
      <c r="CI4" t="str">
        <v>Halstead R R</v>
      </c>
      <c r="CJ4" t="str">
        <v>M</v>
      </c>
      <c r="CK4" t="str">
        <v/>
      </c>
      <c r="CN4" t="str">
        <v>Hector Davies</v>
      </c>
      <c r="CO4" t="str">
        <v>Ipswich Jaffa</v>
      </c>
      <c r="CP4" t="str">
        <v>M</v>
      </c>
      <c r="CQ4">
        <v>47</v>
      </c>
      <c r="CT4" t="str">
        <v>Toby Metson2</v>
      </c>
      <c r="CU4" t="str">
        <v>Braintree &amp; District AC</v>
      </c>
      <c r="CV4" t="str">
        <v>M</v>
      </c>
      <c r="CW4" t="str">
        <v/>
      </c>
      <c r="CZ4" t="str">
        <v>Jack Benson</v>
      </c>
      <c r="DA4" t="str">
        <v>Springfield Striders</v>
      </c>
      <c r="DB4" t="str">
        <v>M</v>
      </c>
      <c r="DC4">
        <v>45</v>
      </c>
      <c r="DF4" t="str">
        <v>Fred Town</v>
      </c>
      <c r="DG4" t="str">
        <v>Tiptree</v>
      </c>
      <c r="DH4" t="str">
        <v>M</v>
      </c>
      <c r="DI4" t="str">
        <v/>
      </c>
      <c r="DR4" t="str">
        <v>Laiton Berrryman-Burgoyne</v>
      </c>
      <c r="DS4" t="str">
        <v>Colchester &amp; Tendring AC</v>
      </c>
      <c r="DT4" t="str">
        <v>M</v>
      </c>
      <c r="DU4" t="str">
        <v/>
      </c>
      <c r="DX4" t="str">
        <v>AJ Ellis</v>
      </c>
      <c r="DY4" t="str">
        <v>Colchester Harriers</v>
      </c>
      <c r="DZ4" t="str">
        <v>M</v>
      </c>
      <c r="EA4" t="str">
        <v/>
      </c>
      <c r="ED4" t="str">
        <v>Mav Roberts</v>
      </c>
      <c r="EE4" t="str">
        <v>Great Bentley</v>
      </c>
      <c r="EF4" t="str">
        <v>M</v>
      </c>
      <c r="EG4" t="str">
        <v/>
      </c>
      <c r="EJ4" t="str">
        <v>Jude Lynch</v>
      </c>
      <c r="EK4" t="str">
        <v>Harwich Runners</v>
      </c>
      <c r="EL4" t="str">
        <v>M</v>
      </c>
      <c r="EM4">
        <v>41</v>
      </c>
      <c r="EP4" t="str">
        <v>Jacob Root</v>
      </c>
      <c r="EQ4" t="str">
        <v>Halstead R R</v>
      </c>
      <c r="ER4" t="str">
        <v>M</v>
      </c>
      <c r="ES4" t="str">
        <v/>
      </c>
      <c r="EV4" t="str">
        <v>Hector Davies</v>
      </c>
      <c r="EW4" t="str">
        <v>Ipswich Jaffa</v>
      </c>
      <c r="EX4" t="str">
        <v>M</v>
      </c>
      <c r="EY4" t="str">
        <v/>
      </c>
      <c r="FB4" t="str">
        <v>Toby Metson2</v>
      </c>
      <c r="FC4" t="str">
        <v>Braintree &amp; District AC</v>
      </c>
      <c r="FD4" t="str">
        <v>M</v>
      </c>
      <c r="FE4" t="str">
        <v/>
      </c>
      <c r="FH4" t="str">
        <v>Jack Benson</v>
      </c>
      <c r="FI4" t="str">
        <v>Springfield Striders</v>
      </c>
      <c r="FJ4" t="str">
        <v>M</v>
      </c>
      <c r="FK4" t="str">
        <v/>
      </c>
      <c r="FN4" t="str">
        <v>Fred Town</v>
      </c>
      <c r="FO4" t="str">
        <v>Tiptree</v>
      </c>
      <c r="FP4" t="str">
        <v>M</v>
      </c>
      <c r="FQ4" t="str">
        <v/>
      </c>
      <c r="FZ4" t="str">
        <v>Laiton Berrryman-Burgoyne</v>
      </c>
      <c r="GA4" t="str">
        <v>Colchester &amp; Tendring AC</v>
      </c>
      <c r="GB4" t="str">
        <v>M</v>
      </c>
      <c r="GC4" t="str">
        <v/>
      </c>
      <c r="GF4" t="str">
        <v>AJ Ellis</v>
      </c>
      <c r="GG4" t="str">
        <v>Colchester Harriers</v>
      </c>
      <c r="GH4" t="str">
        <v>M</v>
      </c>
      <c r="GI4" t="str">
        <v/>
      </c>
      <c r="GL4" t="str">
        <v>Mav Roberts</v>
      </c>
      <c r="GM4" t="str">
        <v>Great Bentley</v>
      </c>
      <c r="GN4" t="str">
        <v>M</v>
      </c>
      <c r="GO4" t="str">
        <v/>
      </c>
      <c r="GR4" t="str">
        <v>Jude Lynch</v>
      </c>
      <c r="GS4" t="str">
        <v>Harwich Runners</v>
      </c>
      <c r="GT4" t="str">
        <v>M</v>
      </c>
      <c r="GU4">
        <v>42</v>
      </c>
      <c r="GX4" t="str">
        <v>Jacob Root</v>
      </c>
      <c r="GY4" t="str">
        <v>Halstead R R</v>
      </c>
      <c r="GZ4" t="str">
        <v>M</v>
      </c>
      <c r="HA4" t="str">
        <v/>
      </c>
      <c r="HD4" t="str">
        <v>Hector Davies</v>
      </c>
      <c r="HE4" t="str">
        <v>Ipswich Jaffa</v>
      </c>
      <c r="HF4" t="str">
        <v>M</v>
      </c>
      <c r="HG4" t="str">
        <v/>
      </c>
      <c r="HJ4" t="str">
        <v>Toby Metson2</v>
      </c>
      <c r="HK4" t="str">
        <v>Braintree &amp; District AC</v>
      </c>
      <c r="HL4" t="str">
        <v>M</v>
      </c>
      <c r="HM4">
        <v>35</v>
      </c>
      <c r="HP4" t="str">
        <v>Jack Benson</v>
      </c>
      <c r="HQ4" t="str">
        <v>Springfield Striders</v>
      </c>
      <c r="HR4" t="str">
        <v>M</v>
      </c>
      <c r="HS4" t="str">
        <v/>
      </c>
      <c r="HV4" t="str">
        <v>Fred Town</v>
      </c>
      <c r="HW4" t="str">
        <v>Tiptree</v>
      </c>
      <c r="HX4" t="str">
        <v>M</v>
      </c>
      <c r="HY4" t="str">
        <v/>
      </c>
      <c r="IH4" t="str">
        <v>Laiton Berrryman-Burgoyne</v>
      </c>
      <c r="II4" t="str">
        <v>Colchester &amp; Tendring AC</v>
      </c>
      <c r="IJ4" t="str">
        <v>M</v>
      </c>
      <c r="IK4" t="str">
        <v/>
      </c>
      <c r="IN4" t="str">
        <v>AJ Ellis</v>
      </c>
      <c r="IO4" t="str">
        <v>Colchester Harriers</v>
      </c>
      <c r="IP4" t="str">
        <v>M</v>
      </c>
      <c r="IQ4" t="str">
        <v/>
      </c>
      <c r="IT4" t="str">
        <v>Mav Roberts</v>
      </c>
      <c r="IU4" t="str">
        <v>Great Bentley</v>
      </c>
      <c r="IV4" t="str">
        <v>M</v>
      </c>
      <c r="IW4" t="str">
        <v/>
      </c>
      <c r="IZ4" t="str">
        <v>Jude Lynch</v>
      </c>
      <c r="JA4" t="str">
        <v>Harwich Runners</v>
      </c>
      <c r="JB4" t="str">
        <v>M</v>
      </c>
      <c r="JC4" t="str">
        <v/>
      </c>
      <c r="JF4" t="str">
        <v>Jacob Root</v>
      </c>
      <c r="JG4" t="str">
        <v>Halstead R R</v>
      </c>
      <c r="JH4" t="str">
        <v>M</v>
      </c>
      <c r="JI4" t="str">
        <v/>
      </c>
      <c r="JL4" t="str">
        <v>Hector Davies</v>
      </c>
      <c r="JM4" t="str">
        <v>Ipswich Jaffa</v>
      </c>
      <c r="JN4" t="str">
        <v>M</v>
      </c>
      <c r="JO4" t="str">
        <v/>
      </c>
      <c r="JR4" t="str">
        <v>Toby Metson2</v>
      </c>
      <c r="JS4" t="str">
        <v>Braintree &amp; District AC</v>
      </c>
      <c r="JT4" t="str">
        <v>M</v>
      </c>
      <c r="JU4" t="str">
        <v/>
      </c>
      <c r="JX4" t="str">
        <v>Jack Benson</v>
      </c>
      <c r="JY4" t="str">
        <v>Springfield Striders</v>
      </c>
      <c r="JZ4" t="str">
        <v>M</v>
      </c>
      <c r="KA4" t="str">
        <v/>
      </c>
      <c r="KD4" t="str">
        <v>Fred Town</v>
      </c>
      <c r="KE4" t="str">
        <v>Tiptree</v>
      </c>
      <c r="KF4" t="str">
        <v>M</v>
      </c>
      <c r="KG4" t="str">
        <v/>
      </c>
    </row>
    <row r="5" spans="2:301" x14ac:dyDescent="0.35">
      <c r="B5" t="str">
        <v>Max Croll</v>
      </c>
      <c r="C5" t="str">
        <v>Colchester &amp; Tendring AC</v>
      </c>
      <c r="D5" t="str">
        <v>M</v>
      </c>
      <c r="E5" t="str">
        <v/>
      </c>
      <c r="H5" t="str">
        <v>Albie Clark</v>
      </c>
      <c r="I5" t="str">
        <v>Colchester Harriers</v>
      </c>
      <c r="J5" t="str">
        <v>M</v>
      </c>
      <c r="K5" t="str">
        <v/>
      </c>
      <c r="T5" t="str">
        <v>Isaac Tovey</v>
      </c>
      <c r="U5" t="str">
        <v>Harwich Runners</v>
      </c>
      <c r="V5" t="str">
        <v>M</v>
      </c>
      <c r="W5" t="str">
        <v/>
      </c>
      <c r="Z5" t="str">
        <v>Owen Bambridge</v>
      </c>
      <c r="AA5" t="str">
        <v>Halstead R R</v>
      </c>
      <c r="AB5" t="str">
        <v>M</v>
      </c>
      <c r="AC5" t="str">
        <v/>
      </c>
      <c r="AF5" t="str">
        <v>Olly Kelly</v>
      </c>
      <c r="AG5" t="str">
        <v>Ipswich Jaffa</v>
      </c>
      <c r="AH5" t="str">
        <v>M</v>
      </c>
      <c r="AI5">
        <v>46</v>
      </c>
      <c r="AR5" t="str">
        <v>Jude Court</v>
      </c>
      <c r="AS5" t="str">
        <v>Springfield Striders</v>
      </c>
      <c r="AT5" t="str">
        <v>M</v>
      </c>
      <c r="AU5" t="str">
        <v/>
      </c>
      <c r="AX5" t="str">
        <v>Josh Harding</v>
      </c>
      <c r="AY5" t="str">
        <v>Tiptree</v>
      </c>
      <c r="AZ5" t="str">
        <v>M</v>
      </c>
      <c r="BA5" t="str">
        <v/>
      </c>
      <c r="BJ5" t="str">
        <v>Max Croll</v>
      </c>
      <c r="BK5" t="str">
        <v>Colchester &amp; Tendring AC</v>
      </c>
      <c r="BL5" t="str">
        <v>M</v>
      </c>
      <c r="BM5" t="str">
        <v/>
      </c>
      <c r="BP5" t="str">
        <v>Albie Clark</v>
      </c>
      <c r="BQ5" t="str">
        <v>Colchester Harriers</v>
      </c>
      <c r="BR5" t="str">
        <v>M</v>
      </c>
      <c r="BS5" t="str">
        <v/>
      </c>
      <c r="CB5" t="str">
        <v>Isaac Tovey</v>
      </c>
      <c r="CC5" t="str">
        <v>Harwich Runners</v>
      </c>
      <c r="CD5" t="str">
        <v>M</v>
      </c>
      <c r="CE5" t="str">
        <v/>
      </c>
      <c r="CH5" t="str">
        <v>Owen Bambridge</v>
      </c>
      <c r="CI5" t="str">
        <v>Halstead R R</v>
      </c>
      <c r="CJ5" t="str">
        <v>M</v>
      </c>
      <c r="CK5" t="str">
        <v/>
      </c>
      <c r="CN5" t="str">
        <v>Olly Kelly</v>
      </c>
      <c r="CO5" t="str">
        <v>Ipswich Jaffa</v>
      </c>
      <c r="CP5" t="str">
        <v>M</v>
      </c>
      <c r="CQ5">
        <v>44</v>
      </c>
      <c r="CZ5" t="str">
        <v>Jude Court</v>
      </c>
      <c r="DA5" t="str">
        <v>Springfield Striders</v>
      </c>
      <c r="DB5" t="str">
        <v>M</v>
      </c>
      <c r="DC5">
        <v>32</v>
      </c>
      <c r="DF5" t="str">
        <v>Josh Harding</v>
      </c>
      <c r="DG5" t="str">
        <v>Tiptree</v>
      </c>
      <c r="DH5" t="str">
        <v>M</v>
      </c>
      <c r="DI5">
        <v>23</v>
      </c>
      <c r="DR5" t="str">
        <v>Max Croll</v>
      </c>
      <c r="DS5" t="str">
        <v>Colchester &amp; Tendring AC</v>
      </c>
      <c r="DT5" t="str">
        <v>M</v>
      </c>
      <c r="DU5" t="str">
        <v/>
      </c>
      <c r="DX5" t="str">
        <v>Albie Clark</v>
      </c>
      <c r="DY5" t="str">
        <v>Colchester Harriers</v>
      </c>
      <c r="DZ5" t="str">
        <v>M</v>
      </c>
      <c r="EA5" t="str">
        <v/>
      </c>
      <c r="EJ5" t="str">
        <v>Isaac Tovey</v>
      </c>
      <c r="EK5" t="str">
        <v>Harwich Runners</v>
      </c>
      <c r="EL5" t="str">
        <v>M</v>
      </c>
      <c r="EM5" t="str">
        <v/>
      </c>
      <c r="EP5" t="str">
        <v>Owen Bambridge</v>
      </c>
      <c r="EQ5" t="str">
        <v>Halstead R R</v>
      </c>
      <c r="ER5" t="str">
        <v>M</v>
      </c>
      <c r="ES5" t="str">
        <v/>
      </c>
      <c r="EV5" t="str">
        <v>Olly Kelly</v>
      </c>
      <c r="EW5" t="str">
        <v>Ipswich Jaffa</v>
      </c>
      <c r="EX5" t="str">
        <v>M</v>
      </c>
      <c r="EY5">
        <v>56</v>
      </c>
      <c r="FH5" t="str">
        <v>Jude Court</v>
      </c>
      <c r="FI5" t="str">
        <v>Springfield Striders</v>
      </c>
      <c r="FJ5" t="str">
        <v>M</v>
      </c>
      <c r="FK5" t="str">
        <v/>
      </c>
      <c r="FN5" t="str">
        <v>Josh Harding</v>
      </c>
      <c r="FO5" t="str">
        <v>Tiptree</v>
      </c>
      <c r="FP5" t="str">
        <v>M</v>
      </c>
      <c r="FQ5" t="str">
        <v/>
      </c>
      <c r="FZ5" t="str">
        <v>Max Croll</v>
      </c>
      <c r="GA5" t="str">
        <v>Colchester &amp; Tendring AC</v>
      </c>
      <c r="GB5" t="str">
        <v>M</v>
      </c>
      <c r="GC5" t="str">
        <v/>
      </c>
      <c r="GF5" t="str">
        <v>Albie Clark</v>
      </c>
      <c r="GG5" t="str">
        <v>Colchester Harriers</v>
      </c>
      <c r="GH5" t="str">
        <v>M</v>
      </c>
      <c r="GI5" t="str">
        <v/>
      </c>
      <c r="GR5" t="str">
        <v>Isaac Tovey</v>
      </c>
      <c r="GS5" t="str">
        <v>Harwich Runners</v>
      </c>
      <c r="GT5" t="str">
        <v>M</v>
      </c>
      <c r="GU5" t="str">
        <v/>
      </c>
      <c r="GX5" t="str">
        <v>Owen Bambridge</v>
      </c>
      <c r="GY5" t="str">
        <v>Halstead R R</v>
      </c>
      <c r="GZ5" t="str">
        <v>M</v>
      </c>
      <c r="HA5" t="str">
        <v/>
      </c>
      <c r="HD5" t="str">
        <v>Olly Kelly</v>
      </c>
      <c r="HE5" t="str">
        <v>Ipswich Jaffa</v>
      </c>
      <c r="HF5" t="str">
        <v>M</v>
      </c>
      <c r="HG5">
        <v>48</v>
      </c>
      <c r="HP5" t="str">
        <v>Jude Court</v>
      </c>
      <c r="HQ5" t="str">
        <v>Springfield Striders</v>
      </c>
      <c r="HR5" t="str">
        <v>M</v>
      </c>
      <c r="HS5" t="str">
        <v/>
      </c>
      <c r="HV5" t="str">
        <v>Josh Harding</v>
      </c>
      <c r="HW5" t="str">
        <v>Tiptree</v>
      </c>
      <c r="HX5" t="str">
        <v>M</v>
      </c>
      <c r="HY5" t="str">
        <v/>
      </c>
      <c r="IH5" t="str">
        <v>Max Croll</v>
      </c>
      <c r="II5" t="str">
        <v>Colchester &amp; Tendring AC</v>
      </c>
      <c r="IJ5" t="str">
        <v>M</v>
      </c>
      <c r="IK5" t="str">
        <v/>
      </c>
      <c r="IN5" t="str">
        <v>Albie Clark</v>
      </c>
      <c r="IO5" t="str">
        <v>Colchester Harriers</v>
      </c>
      <c r="IP5" t="str">
        <v>M</v>
      </c>
      <c r="IQ5" t="str">
        <v/>
      </c>
      <c r="IZ5" t="str">
        <v>Isaac Tovey</v>
      </c>
      <c r="JA5" t="str">
        <v>Harwich Runners</v>
      </c>
      <c r="JB5" t="str">
        <v>M</v>
      </c>
      <c r="JC5" t="str">
        <v/>
      </c>
      <c r="JF5" t="str">
        <v>Owen Bambridge</v>
      </c>
      <c r="JG5" t="str">
        <v>Halstead R R</v>
      </c>
      <c r="JH5" t="str">
        <v>M</v>
      </c>
      <c r="JI5" t="str">
        <v/>
      </c>
      <c r="JL5" t="str">
        <v>Olly Kelly</v>
      </c>
      <c r="JM5" t="str">
        <v>Ipswich Jaffa</v>
      </c>
      <c r="JN5" t="str">
        <v>M</v>
      </c>
      <c r="JO5" t="str">
        <v/>
      </c>
      <c r="JX5" t="str">
        <v>Jude Court</v>
      </c>
      <c r="JY5" t="str">
        <v>Springfield Striders</v>
      </c>
      <c r="JZ5" t="str">
        <v>M</v>
      </c>
      <c r="KA5" t="str">
        <v/>
      </c>
      <c r="KD5" t="str">
        <v>Josh Harding</v>
      </c>
      <c r="KE5" t="str">
        <v>Tiptree</v>
      </c>
      <c r="KF5" t="str">
        <v>M</v>
      </c>
      <c r="KG5" t="str">
        <v/>
      </c>
    </row>
    <row r="6" spans="2:301" x14ac:dyDescent="0.35">
      <c r="B6" t="str">
        <v>Jacob Dunne</v>
      </c>
      <c r="C6" t="str">
        <v>Colchester &amp; Tendring AC</v>
      </c>
      <c r="D6" t="str">
        <v>M</v>
      </c>
      <c r="E6" t="str">
        <v/>
      </c>
      <c r="H6" t="str">
        <v>Alex Widdowson</v>
      </c>
      <c r="I6" t="str">
        <v>Colchester Harriers</v>
      </c>
      <c r="J6" t="str">
        <v>M</v>
      </c>
      <c r="K6" t="str">
        <v/>
      </c>
      <c r="T6" t="str">
        <v>Harry Tyrrell</v>
      </c>
      <c r="U6" t="str">
        <v>Harwich Runners</v>
      </c>
      <c r="V6" t="str">
        <v>M</v>
      </c>
      <c r="W6" t="str">
        <v/>
      </c>
      <c r="Z6" t="str">
        <v>Callum Roughan</v>
      </c>
      <c r="AA6" t="str">
        <v>Halstead R R</v>
      </c>
      <c r="AB6" t="str">
        <v>M</v>
      </c>
      <c r="AC6">
        <v>47</v>
      </c>
      <c r="AF6" t="str">
        <v>Benjamin Squirrell</v>
      </c>
      <c r="AG6" t="str">
        <v>Ipswich Jaffa</v>
      </c>
      <c r="AH6" t="str">
        <v>M</v>
      </c>
      <c r="AI6">
        <v>31</v>
      </c>
      <c r="AR6" t="str">
        <v>Henry Hull</v>
      </c>
      <c r="AS6" t="str">
        <v>Springfield Striders</v>
      </c>
      <c r="AT6" t="str">
        <v>M</v>
      </c>
      <c r="AU6" t="str">
        <v/>
      </c>
      <c r="AX6" t="str">
        <v>Thomas Stewart-Raymond</v>
      </c>
      <c r="AY6" t="str">
        <v>Tiptree</v>
      </c>
      <c r="AZ6" t="str">
        <v>M</v>
      </c>
      <c r="BA6" t="str">
        <v/>
      </c>
      <c r="BJ6" t="str">
        <v>Jacob Dunne</v>
      </c>
      <c r="BK6" t="str">
        <v>Colchester &amp; Tendring AC</v>
      </c>
      <c r="BL6" t="str">
        <v>M</v>
      </c>
      <c r="BM6" t="str">
        <v/>
      </c>
      <c r="BP6" t="str">
        <v>Alex Widdowson</v>
      </c>
      <c r="BQ6" t="str">
        <v>Colchester Harriers</v>
      </c>
      <c r="BR6" t="str">
        <v>M</v>
      </c>
      <c r="BS6" t="str">
        <v/>
      </c>
      <c r="CB6" t="str">
        <v>Harry Tyrrell</v>
      </c>
      <c r="CC6" t="str">
        <v>Harwich Runners</v>
      </c>
      <c r="CD6" t="str">
        <v>M</v>
      </c>
      <c r="CE6">
        <v>34</v>
      </c>
      <c r="CH6" t="str">
        <v>Callum Roughan</v>
      </c>
      <c r="CI6" t="str">
        <v>Halstead R R</v>
      </c>
      <c r="CJ6" t="str">
        <v>M</v>
      </c>
      <c r="CK6" t="str">
        <v/>
      </c>
      <c r="CN6" t="str">
        <v>Benjamin Squirrell</v>
      </c>
      <c r="CO6" t="str">
        <v>Ipswich Jaffa</v>
      </c>
      <c r="CP6" t="str">
        <v>M</v>
      </c>
      <c r="CQ6" t="str">
        <v/>
      </c>
      <c r="CZ6" t="str">
        <v>Henry Hull</v>
      </c>
      <c r="DA6" t="str">
        <v>Springfield Striders</v>
      </c>
      <c r="DB6" t="str">
        <v>M</v>
      </c>
      <c r="DC6" t="str">
        <v/>
      </c>
      <c r="DF6" t="str">
        <v>Thomas Stewart-Raymond</v>
      </c>
      <c r="DG6" t="str">
        <v>Tiptree</v>
      </c>
      <c r="DH6" t="str">
        <v>M</v>
      </c>
      <c r="DI6" t="str">
        <v/>
      </c>
      <c r="DR6" t="str">
        <v>Jacob Dunne</v>
      </c>
      <c r="DS6" t="str">
        <v>Colchester &amp; Tendring AC</v>
      </c>
      <c r="DT6" t="str">
        <v>M</v>
      </c>
      <c r="DU6" t="str">
        <v/>
      </c>
      <c r="DX6" t="str">
        <v>Alex Widdowson</v>
      </c>
      <c r="DY6" t="str">
        <v>Colchester Harriers</v>
      </c>
      <c r="DZ6" t="str">
        <v>M</v>
      </c>
      <c r="EA6" t="str">
        <v/>
      </c>
      <c r="EJ6" t="str">
        <v>Harry Tyrrell</v>
      </c>
      <c r="EK6" t="str">
        <v>Harwich Runners</v>
      </c>
      <c r="EL6" t="str">
        <v>M</v>
      </c>
      <c r="EM6">
        <v>38</v>
      </c>
      <c r="EP6" t="str">
        <v>Callum Roughan</v>
      </c>
      <c r="EQ6" t="str">
        <v>Halstead R R</v>
      </c>
      <c r="ER6" t="str">
        <v>M</v>
      </c>
      <c r="ES6" t="str">
        <v/>
      </c>
      <c r="EV6" t="str">
        <v>Benjamin Squirrell</v>
      </c>
      <c r="EW6" t="str">
        <v>Ipswich Jaffa</v>
      </c>
      <c r="EX6" t="str">
        <v>M</v>
      </c>
      <c r="EY6">
        <v>42</v>
      </c>
      <c r="FH6" t="str">
        <v>Henry Hull</v>
      </c>
      <c r="FI6" t="str">
        <v>Springfield Striders</v>
      </c>
      <c r="FJ6" t="str">
        <v>M</v>
      </c>
      <c r="FK6">
        <v>55</v>
      </c>
      <c r="FN6" t="str">
        <v>Thomas Stewart-Raymond</v>
      </c>
      <c r="FO6" t="str">
        <v>Tiptree</v>
      </c>
      <c r="FP6" t="str">
        <v>M</v>
      </c>
      <c r="FQ6">
        <v>53</v>
      </c>
      <c r="FZ6" t="str">
        <v>Jacob Dunne</v>
      </c>
      <c r="GA6" t="str">
        <v>Colchester &amp; Tendring AC</v>
      </c>
      <c r="GB6" t="str">
        <v>M</v>
      </c>
      <c r="GC6" t="str">
        <v/>
      </c>
      <c r="GF6" t="str">
        <v>Alex Widdowson</v>
      </c>
      <c r="GG6" t="str">
        <v>Colchester Harriers</v>
      </c>
      <c r="GH6" t="str">
        <v>M</v>
      </c>
      <c r="GI6" t="str">
        <v/>
      </c>
      <c r="GR6" t="str">
        <v>Harry Tyrrell</v>
      </c>
      <c r="GS6" t="str">
        <v>Harwich Runners</v>
      </c>
      <c r="GT6" t="str">
        <v>M</v>
      </c>
      <c r="GU6" t="str">
        <v/>
      </c>
      <c r="GX6" t="str">
        <v>Callum Roughan</v>
      </c>
      <c r="GY6" t="str">
        <v>Halstead R R</v>
      </c>
      <c r="GZ6" t="str">
        <v>M</v>
      </c>
      <c r="HA6" t="str">
        <v/>
      </c>
      <c r="HD6" t="str">
        <v>Benjamin Squirrell</v>
      </c>
      <c r="HE6" t="str">
        <v>Ipswich Jaffa</v>
      </c>
      <c r="HF6" t="str">
        <v>M</v>
      </c>
      <c r="HG6">
        <v>32</v>
      </c>
      <c r="HP6" t="str">
        <v>Henry Hull</v>
      </c>
      <c r="HQ6" t="str">
        <v>Springfield Striders</v>
      </c>
      <c r="HR6" t="str">
        <v>M</v>
      </c>
      <c r="HS6" t="str">
        <v/>
      </c>
      <c r="HV6" t="str">
        <v>Thomas Stewart-Raymond</v>
      </c>
      <c r="HW6" t="str">
        <v>Tiptree</v>
      </c>
      <c r="HX6" t="str">
        <v>M</v>
      </c>
      <c r="HY6">
        <v>47</v>
      </c>
      <c r="IH6" t="str">
        <v>Jacob Dunne</v>
      </c>
      <c r="II6" t="str">
        <v>Colchester &amp; Tendring AC</v>
      </c>
      <c r="IJ6" t="str">
        <v>M</v>
      </c>
      <c r="IK6" t="str">
        <v/>
      </c>
      <c r="IN6" t="str">
        <v>Alex Widdowson</v>
      </c>
      <c r="IO6" t="str">
        <v>Colchester Harriers</v>
      </c>
      <c r="IP6" t="str">
        <v>M</v>
      </c>
      <c r="IQ6" t="str">
        <v/>
      </c>
      <c r="IZ6" t="str">
        <v>Harry Tyrrell</v>
      </c>
      <c r="JA6" t="str">
        <v>Harwich Runners</v>
      </c>
      <c r="JB6" t="str">
        <v>M</v>
      </c>
      <c r="JC6" t="str">
        <v/>
      </c>
      <c r="JF6" t="str">
        <v>Callum Roughan</v>
      </c>
      <c r="JG6" t="str">
        <v>Halstead R R</v>
      </c>
      <c r="JH6" t="str">
        <v>M</v>
      </c>
      <c r="JI6" t="str">
        <v/>
      </c>
      <c r="JL6" t="str">
        <v>Benjamin Squirrell</v>
      </c>
      <c r="JM6" t="str">
        <v>Ipswich Jaffa</v>
      </c>
      <c r="JN6" t="str">
        <v>M</v>
      </c>
      <c r="JO6" t="str">
        <v/>
      </c>
      <c r="JX6" t="str">
        <v>Henry Hull</v>
      </c>
      <c r="JY6" t="str">
        <v>Springfield Striders</v>
      </c>
      <c r="JZ6" t="str">
        <v>M</v>
      </c>
      <c r="KA6" t="str">
        <v/>
      </c>
      <c r="KD6" t="str">
        <v>Thomas Stewart-Raymond</v>
      </c>
      <c r="KE6" t="str">
        <v>Tiptree</v>
      </c>
      <c r="KF6" t="str">
        <v>M</v>
      </c>
      <c r="KG6" t="str">
        <v/>
      </c>
    </row>
    <row r="7" spans="2:301" x14ac:dyDescent="0.35">
      <c r="B7" t="str">
        <v>Jacob Morley</v>
      </c>
      <c r="C7" t="str">
        <v>Colchester &amp; Tendring AC</v>
      </c>
      <c r="D7" t="str">
        <v>M</v>
      </c>
      <c r="E7" t="str">
        <v/>
      </c>
      <c r="H7" t="str">
        <v>Alexander Eddy</v>
      </c>
      <c r="I7" t="str">
        <v>Colchester Harriers</v>
      </c>
      <c r="J7" t="str">
        <v>M</v>
      </c>
      <c r="K7" t="str">
        <v/>
      </c>
      <c r="T7" t="str">
        <v>Harry Tilley</v>
      </c>
      <c r="U7" t="str">
        <v>Harwich Runners</v>
      </c>
      <c r="V7" t="str">
        <v>M</v>
      </c>
      <c r="W7">
        <v>19</v>
      </c>
      <c r="Z7" t="str">
        <v>Felix Whale</v>
      </c>
      <c r="AA7" t="str">
        <v>Halstead R R</v>
      </c>
      <c r="AB7" t="str">
        <v>M</v>
      </c>
      <c r="AC7" t="str">
        <v/>
      </c>
      <c r="AF7" t="str">
        <v>Kingsley Davies</v>
      </c>
      <c r="AG7" t="str">
        <v>Ipswich Jaffa</v>
      </c>
      <c r="AH7" t="str">
        <v>M</v>
      </c>
      <c r="AI7">
        <v>25</v>
      </c>
      <c r="BJ7" t="str">
        <v>Jacob Morley</v>
      </c>
      <c r="BK7" t="str">
        <v>Colchester &amp; Tendring AC</v>
      </c>
      <c r="BL7" t="str">
        <v>M</v>
      </c>
      <c r="BM7" t="str">
        <v/>
      </c>
      <c r="BP7" t="str">
        <v>Alexander Eddy</v>
      </c>
      <c r="BQ7" t="str">
        <v>Colchester Harriers</v>
      </c>
      <c r="BR7" t="str">
        <v>M</v>
      </c>
      <c r="BS7" t="str">
        <v/>
      </c>
      <c r="CB7" t="str">
        <v>Harry Tilley</v>
      </c>
      <c r="CC7" t="str">
        <v>Harwich Runners</v>
      </c>
      <c r="CD7" t="str">
        <v>M</v>
      </c>
      <c r="CE7">
        <v>1</v>
      </c>
      <c r="CH7" t="str">
        <v>Felix Whale</v>
      </c>
      <c r="CI7" t="str">
        <v>Halstead R R</v>
      </c>
      <c r="CJ7" t="str">
        <v>M</v>
      </c>
      <c r="CK7" t="str">
        <v/>
      </c>
      <c r="CN7" t="str">
        <v>Kingsley Davies</v>
      </c>
      <c r="CO7" t="str">
        <v>Ipswich Jaffa</v>
      </c>
      <c r="CP7" t="str">
        <v>M</v>
      </c>
      <c r="CQ7">
        <v>26</v>
      </c>
      <c r="DR7" t="str">
        <v>Jacob Morley</v>
      </c>
      <c r="DS7" t="str">
        <v>Colchester &amp; Tendring AC</v>
      </c>
      <c r="DT7" t="str">
        <v>M</v>
      </c>
      <c r="DU7" t="str">
        <v/>
      </c>
      <c r="DX7" t="str">
        <v>Alexander Eddy</v>
      </c>
      <c r="DY7" t="str">
        <v>Colchester Harriers</v>
      </c>
      <c r="DZ7" t="str">
        <v>M</v>
      </c>
      <c r="EA7">
        <v>50</v>
      </c>
      <c r="EJ7" t="str">
        <v>Harry Tilley</v>
      </c>
      <c r="EK7" t="str">
        <v>Harwich Runners</v>
      </c>
      <c r="EL7" t="str">
        <v>M</v>
      </c>
      <c r="EM7">
        <v>1</v>
      </c>
      <c r="EP7" t="str">
        <v>Felix Whale</v>
      </c>
      <c r="EQ7" t="str">
        <v>Halstead R R</v>
      </c>
      <c r="ER7" t="str">
        <v>M</v>
      </c>
      <c r="ES7" t="str">
        <v/>
      </c>
      <c r="EV7" t="str">
        <v>Kingsley Davies</v>
      </c>
      <c r="EW7" t="str">
        <v>Ipswich Jaffa</v>
      </c>
      <c r="EX7" t="str">
        <v>M</v>
      </c>
      <c r="EY7">
        <v>24</v>
      </c>
      <c r="FZ7" t="str">
        <v>Jacob Morley</v>
      </c>
      <c r="GA7" t="str">
        <v>Colchester &amp; Tendring AC</v>
      </c>
      <c r="GB7" t="str">
        <v>M</v>
      </c>
      <c r="GC7" t="str">
        <v/>
      </c>
      <c r="GF7" t="str">
        <v>Alexander Eddy</v>
      </c>
      <c r="GG7" t="str">
        <v>Colchester Harriers</v>
      </c>
      <c r="GH7" t="str">
        <v>M</v>
      </c>
      <c r="GI7" t="str">
        <v/>
      </c>
      <c r="GR7" t="str">
        <v>Harry Tilley</v>
      </c>
      <c r="GS7" t="str">
        <v>Harwich Runners</v>
      </c>
      <c r="GT7" t="str">
        <v>M</v>
      </c>
      <c r="GU7">
        <v>1</v>
      </c>
      <c r="GX7" t="str">
        <v>Felix Whale</v>
      </c>
      <c r="GY7" t="str">
        <v>Halstead R R</v>
      </c>
      <c r="GZ7" t="str">
        <v>M</v>
      </c>
      <c r="HA7" t="str">
        <v/>
      </c>
      <c r="HD7" t="str">
        <v>Kingsley Davies</v>
      </c>
      <c r="HE7" t="str">
        <v>Ipswich Jaffa</v>
      </c>
      <c r="HF7" t="str">
        <v>M</v>
      </c>
      <c r="HG7" t="str">
        <v/>
      </c>
      <c r="IH7" t="str">
        <v>Jacob Morley</v>
      </c>
      <c r="II7" t="str">
        <v>Colchester &amp; Tendring AC</v>
      </c>
      <c r="IJ7" t="str">
        <v>M</v>
      </c>
      <c r="IK7" t="str">
        <v/>
      </c>
      <c r="IN7" t="str">
        <v>Alexander Eddy</v>
      </c>
      <c r="IO7" t="str">
        <v>Colchester Harriers</v>
      </c>
      <c r="IP7" t="str">
        <v>M</v>
      </c>
      <c r="IQ7" t="str">
        <v/>
      </c>
      <c r="IZ7" t="str">
        <v>Harry Tilley</v>
      </c>
      <c r="JA7" t="str">
        <v>Harwich Runners</v>
      </c>
      <c r="JB7" t="str">
        <v>M</v>
      </c>
      <c r="JC7" t="str">
        <v/>
      </c>
      <c r="JF7" t="str">
        <v>Felix Whale</v>
      </c>
      <c r="JG7" t="str">
        <v>Halstead R R</v>
      </c>
      <c r="JH7" t="str">
        <v>M</v>
      </c>
      <c r="JI7" t="str">
        <v/>
      </c>
      <c r="JL7" t="str">
        <v>Kingsley Davies</v>
      </c>
      <c r="JM7" t="str">
        <v>Ipswich Jaffa</v>
      </c>
      <c r="JN7" t="str">
        <v>M</v>
      </c>
      <c r="JO7" t="str">
        <v/>
      </c>
    </row>
    <row r="8" spans="2:301" x14ac:dyDescent="0.35">
      <c r="B8" t="str">
        <v>Samuel Morley</v>
      </c>
      <c r="C8" t="str">
        <v>Colchester &amp; Tendring AC</v>
      </c>
      <c r="D8" t="str">
        <v>M</v>
      </c>
      <c r="E8" t="str">
        <v/>
      </c>
      <c r="H8" t="str">
        <v>Alexander Bellamy</v>
      </c>
      <c r="I8" t="str">
        <v>Colchester Harriers</v>
      </c>
      <c r="J8" t="str">
        <v>M</v>
      </c>
      <c r="K8" t="str">
        <v/>
      </c>
      <c r="T8" t="str">
        <v>Charlie Roxby-Clarke</v>
      </c>
      <c r="U8" t="str">
        <v>Harwich Runners</v>
      </c>
      <c r="V8" t="str">
        <v>M</v>
      </c>
      <c r="W8" t="str">
        <v/>
      </c>
      <c r="AF8" t="str">
        <v>Dexter Bullock</v>
      </c>
      <c r="AG8" t="str">
        <v>Ipswich Jaffa</v>
      </c>
      <c r="AH8" t="str">
        <v>M</v>
      </c>
      <c r="AI8">
        <v>48</v>
      </c>
      <c r="BJ8" t="str">
        <v>Samuel Morley</v>
      </c>
      <c r="BK8" t="str">
        <v>Colchester &amp; Tendring AC</v>
      </c>
      <c r="BL8" t="str">
        <v>M</v>
      </c>
      <c r="BM8" t="str">
        <v/>
      </c>
      <c r="BP8" t="str">
        <v>Alexander Bellamy</v>
      </c>
      <c r="BQ8" t="str">
        <v>Colchester Harriers</v>
      </c>
      <c r="BR8" t="str">
        <v>M</v>
      </c>
      <c r="BS8" t="str">
        <v/>
      </c>
      <c r="CB8" t="str">
        <v>Charlie Roxby-Clarke</v>
      </c>
      <c r="CC8" t="str">
        <v>Harwich Runners</v>
      </c>
      <c r="CD8" t="str">
        <v>M</v>
      </c>
      <c r="CE8">
        <v>33</v>
      </c>
      <c r="CN8" t="str">
        <v>Dexter Bullock</v>
      </c>
      <c r="CO8" t="str">
        <v>Ipswich Jaffa</v>
      </c>
      <c r="CP8" t="str">
        <v>M</v>
      </c>
      <c r="CQ8">
        <v>46</v>
      </c>
      <c r="DR8" t="str">
        <v>Samuel Morley</v>
      </c>
      <c r="DS8" t="str">
        <v>Colchester &amp; Tendring AC</v>
      </c>
      <c r="DT8" t="str">
        <v>M</v>
      </c>
      <c r="DU8" t="str">
        <v/>
      </c>
      <c r="DX8" t="str">
        <v>Alexander Bellamy</v>
      </c>
      <c r="DY8" t="str">
        <v>Colchester Harriers</v>
      </c>
      <c r="DZ8" t="str">
        <v>M</v>
      </c>
      <c r="EA8" t="str">
        <v/>
      </c>
      <c r="EJ8" t="str">
        <v>Charlie Roxby-Clarke</v>
      </c>
      <c r="EK8" t="str">
        <v>Harwich Runners</v>
      </c>
      <c r="EL8" t="str">
        <v>M</v>
      </c>
      <c r="EM8">
        <v>36</v>
      </c>
      <c r="EV8" t="str">
        <v>Dexter Bullock</v>
      </c>
      <c r="EW8" t="str">
        <v>Ipswich Jaffa</v>
      </c>
      <c r="EX8" t="str">
        <v>M</v>
      </c>
      <c r="EY8">
        <v>57</v>
      </c>
      <c r="FZ8" t="str">
        <v>Samuel Morley</v>
      </c>
      <c r="GA8" t="str">
        <v>Colchester &amp; Tendring AC</v>
      </c>
      <c r="GB8" t="str">
        <v>M</v>
      </c>
      <c r="GC8" t="str">
        <v/>
      </c>
      <c r="GF8" t="str">
        <v>Alexander Bellamy</v>
      </c>
      <c r="GG8" t="str">
        <v>Colchester Harriers</v>
      </c>
      <c r="GH8" t="str">
        <v>M</v>
      </c>
      <c r="GI8" t="str">
        <v/>
      </c>
      <c r="GR8" t="str">
        <v>Charlie Roxby-Clarke</v>
      </c>
      <c r="GS8" t="str">
        <v>Harwich Runners</v>
      </c>
      <c r="GT8" t="str">
        <v>M</v>
      </c>
      <c r="GU8">
        <v>30</v>
      </c>
      <c r="HD8" t="str">
        <v>Dexter Bullock</v>
      </c>
      <c r="HE8" t="str">
        <v>Ipswich Jaffa</v>
      </c>
      <c r="HF8" t="str">
        <v>M</v>
      </c>
      <c r="HG8">
        <v>50</v>
      </c>
      <c r="IH8" t="str">
        <v>Samuel Morley</v>
      </c>
      <c r="II8" t="str">
        <v>Colchester &amp; Tendring AC</v>
      </c>
      <c r="IJ8" t="str">
        <v>M</v>
      </c>
      <c r="IK8" t="str">
        <v/>
      </c>
      <c r="IN8" t="str">
        <v>Alexander Bellamy</v>
      </c>
      <c r="IO8" t="str">
        <v>Colchester Harriers</v>
      </c>
      <c r="IP8" t="str">
        <v>M</v>
      </c>
      <c r="IQ8" t="str">
        <v/>
      </c>
      <c r="IZ8" t="str">
        <v>Charlie Roxby-Clarke</v>
      </c>
      <c r="JA8" t="str">
        <v>Harwich Runners</v>
      </c>
      <c r="JB8" t="str">
        <v>M</v>
      </c>
      <c r="JC8" t="str">
        <v/>
      </c>
      <c r="JL8" t="str">
        <v>Dexter Bullock</v>
      </c>
      <c r="JM8" t="str">
        <v>Ipswich Jaffa</v>
      </c>
      <c r="JN8" t="str">
        <v>M</v>
      </c>
      <c r="JO8" t="str">
        <v/>
      </c>
    </row>
    <row r="9" spans="2:301" x14ac:dyDescent="0.35">
      <c r="B9" t="str">
        <v>Akeem Osinaike</v>
      </c>
      <c r="C9" t="str">
        <v>Colchester &amp; Tendring AC</v>
      </c>
      <c r="D9" t="str">
        <v>M</v>
      </c>
      <c r="E9" t="str">
        <v/>
      </c>
      <c r="H9" t="str">
        <v>Alfie Cockx</v>
      </c>
      <c r="I9" t="str">
        <v>Colchester Harriers</v>
      </c>
      <c r="J9" t="str">
        <v>M</v>
      </c>
      <c r="K9" t="str">
        <v/>
      </c>
      <c r="T9" t="str">
        <v>Elijah Barnard</v>
      </c>
      <c r="U9" t="str">
        <v>Harwich Runners</v>
      </c>
      <c r="V9" t="str">
        <v>M</v>
      </c>
      <c r="W9" t="str">
        <v/>
      </c>
      <c r="AF9" t="str">
        <v>Milan Burkot</v>
      </c>
      <c r="AG9" t="str">
        <v>Ipswich Jaffa</v>
      </c>
      <c r="AH9" t="str">
        <v>M</v>
      </c>
      <c r="AI9" t="str">
        <v/>
      </c>
      <c r="BJ9" t="str">
        <v>Akeem Osinaike</v>
      </c>
      <c r="BK9" t="str">
        <v>Colchester &amp; Tendring AC</v>
      </c>
      <c r="BL9" t="str">
        <v>M</v>
      </c>
      <c r="BM9" t="str">
        <v/>
      </c>
      <c r="BP9" t="str">
        <v>Alfie Cockx</v>
      </c>
      <c r="BQ9" t="str">
        <v>Colchester Harriers</v>
      </c>
      <c r="BR9" t="str">
        <v>M</v>
      </c>
      <c r="BS9" t="str">
        <v/>
      </c>
      <c r="CB9" t="str">
        <v>Elijah Barnard</v>
      </c>
      <c r="CC9" t="str">
        <v>Harwich Runners</v>
      </c>
      <c r="CD9" t="str">
        <v>M</v>
      </c>
      <c r="CE9">
        <v>35</v>
      </c>
      <c r="CN9" t="str">
        <v>Milan Burkot</v>
      </c>
      <c r="CO9" t="str">
        <v>Ipswich Jaffa</v>
      </c>
      <c r="CP9" t="str">
        <v>M</v>
      </c>
      <c r="CQ9" t="str">
        <v/>
      </c>
      <c r="DR9" t="str">
        <v>Akeem Osinaike</v>
      </c>
      <c r="DS9" t="str">
        <v>Colchester &amp; Tendring AC</v>
      </c>
      <c r="DT9" t="str">
        <v>M</v>
      </c>
      <c r="DU9" t="str">
        <v/>
      </c>
      <c r="DX9" t="str">
        <v>Alfie Cockx</v>
      </c>
      <c r="DY9" t="str">
        <v>Colchester Harriers</v>
      </c>
      <c r="DZ9" t="str">
        <v>M</v>
      </c>
      <c r="EA9" t="str">
        <v/>
      </c>
      <c r="EJ9" t="str">
        <v>Elijah Barnard</v>
      </c>
      <c r="EK9" t="str">
        <v>Harwich Runners</v>
      </c>
      <c r="EL9" t="str">
        <v>M</v>
      </c>
      <c r="EM9">
        <v>45</v>
      </c>
      <c r="EV9" t="str">
        <v>Milan Burkot</v>
      </c>
      <c r="EW9" t="str">
        <v>Ipswich Jaffa</v>
      </c>
      <c r="EX9" t="str">
        <v>M</v>
      </c>
      <c r="EY9" t="str">
        <v/>
      </c>
      <c r="FZ9" t="str">
        <v>Akeem Osinaike</v>
      </c>
      <c r="GA9" t="str">
        <v>Colchester &amp; Tendring AC</v>
      </c>
      <c r="GB9" t="str">
        <v>M</v>
      </c>
      <c r="GC9" t="str">
        <v/>
      </c>
      <c r="GF9" t="str">
        <v>Alfie Cockx</v>
      </c>
      <c r="GG9" t="str">
        <v>Colchester Harriers</v>
      </c>
      <c r="GH9" t="str">
        <v>M</v>
      </c>
      <c r="GI9" t="str">
        <v/>
      </c>
      <c r="GR9" t="str">
        <v>Elijah Barnard</v>
      </c>
      <c r="GS9" t="str">
        <v>Harwich Runners</v>
      </c>
      <c r="GT9" t="str">
        <v>M</v>
      </c>
      <c r="GU9" t="str">
        <v/>
      </c>
      <c r="HD9" t="str">
        <v>Milan Burkot</v>
      </c>
      <c r="HE9" t="str">
        <v>Ipswich Jaffa</v>
      </c>
      <c r="HF9" t="str">
        <v>M</v>
      </c>
      <c r="HG9" t="str">
        <v/>
      </c>
      <c r="IH9" t="str">
        <v>Akeem Osinaike</v>
      </c>
      <c r="II9" t="str">
        <v>Colchester &amp; Tendring AC</v>
      </c>
      <c r="IJ9" t="str">
        <v>M</v>
      </c>
      <c r="IK9" t="str">
        <v/>
      </c>
      <c r="IN9" t="str">
        <v>Alfie Cockx</v>
      </c>
      <c r="IO9" t="str">
        <v>Colchester Harriers</v>
      </c>
      <c r="IP9" t="str">
        <v>M</v>
      </c>
      <c r="IQ9" t="str">
        <v/>
      </c>
      <c r="IZ9" t="str">
        <v>Elijah Barnard</v>
      </c>
      <c r="JA9" t="str">
        <v>Harwich Runners</v>
      </c>
      <c r="JB9" t="str">
        <v>M</v>
      </c>
      <c r="JC9" t="str">
        <v/>
      </c>
      <c r="JL9" t="str">
        <v>Milan Burkot</v>
      </c>
      <c r="JM9" t="str">
        <v>Ipswich Jaffa</v>
      </c>
      <c r="JN9" t="str">
        <v>M</v>
      </c>
      <c r="JO9" t="str">
        <v/>
      </c>
    </row>
    <row r="10" spans="2:301" x14ac:dyDescent="0.35">
      <c r="B10" t="str">
        <v>Aaron Westall</v>
      </c>
      <c r="C10" t="str">
        <v>Colchester &amp; Tendring AC</v>
      </c>
      <c r="D10" t="str">
        <v>M</v>
      </c>
      <c r="E10" t="str">
        <v/>
      </c>
      <c r="H10" t="str">
        <v>Asa Williams</v>
      </c>
      <c r="I10" t="str">
        <v>Colchester Harriers</v>
      </c>
      <c r="J10" t="str">
        <v>M</v>
      </c>
      <c r="K10" t="str">
        <v/>
      </c>
      <c r="T10" t="str">
        <v>Finlay Higgs</v>
      </c>
      <c r="U10" t="str">
        <v>Harwich Runners</v>
      </c>
      <c r="V10" t="str">
        <v>M</v>
      </c>
      <c r="W10">
        <v>43</v>
      </c>
      <c r="AF10" t="str">
        <v>Orwel Fraser-Lim</v>
      </c>
      <c r="AG10" t="str">
        <v>Ipswich Jaffa</v>
      </c>
      <c r="AH10" t="str">
        <v>M</v>
      </c>
      <c r="AI10" t="str">
        <v/>
      </c>
      <c r="BJ10" t="str">
        <v>Aaron Westall</v>
      </c>
      <c r="BK10" t="str">
        <v>Colchester &amp; Tendring AC</v>
      </c>
      <c r="BL10" t="str">
        <v>M</v>
      </c>
      <c r="BM10" t="str">
        <v/>
      </c>
      <c r="BP10" t="str">
        <v>Asa Williams</v>
      </c>
      <c r="BQ10" t="str">
        <v>Colchester Harriers</v>
      </c>
      <c r="BR10" t="str">
        <v>M</v>
      </c>
      <c r="BS10" t="str">
        <v/>
      </c>
      <c r="CB10" t="str">
        <v>Finlay Higgs</v>
      </c>
      <c r="CC10" t="str">
        <v>Harwich Runners</v>
      </c>
      <c r="CD10" t="str">
        <v>M</v>
      </c>
      <c r="CE10">
        <v>43</v>
      </c>
      <c r="CN10" t="str">
        <v>Orwel Fraser-Lim</v>
      </c>
      <c r="CO10" t="str">
        <v>Ipswich Jaffa</v>
      </c>
      <c r="CP10" t="str">
        <v>M</v>
      </c>
      <c r="CQ10" t="str">
        <v/>
      </c>
      <c r="DR10" t="str">
        <v>Aaron Westall</v>
      </c>
      <c r="DS10" t="str">
        <v>Colchester &amp; Tendring AC</v>
      </c>
      <c r="DT10" t="str">
        <v>M</v>
      </c>
      <c r="DU10" t="str">
        <v/>
      </c>
      <c r="DX10" t="str">
        <v>Asa Williams</v>
      </c>
      <c r="DY10" t="str">
        <v>Colchester Harriers</v>
      </c>
      <c r="DZ10" t="str">
        <v>M</v>
      </c>
      <c r="EA10" t="str">
        <v/>
      </c>
      <c r="EJ10" t="str">
        <v>Finlay Higgs</v>
      </c>
      <c r="EK10" t="str">
        <v>Harwich Runners</v>
      </c>
      <c r="EL10" t="str">
        <v>M</v>
      </c>
      <c r="EM10">
        <v>51</v>
      </c>
      <c r="EV10" t="str">
        <v>Orwel Fraser-Lim</v>
      </c>
      <c r="EW10" t="str">
        <v>Ipswich Jaffa</v>
      </c>
      <c r="EX10" t="str">
        <v>M</v>
      </c>
      <c r="EY10" t="str">
        <v/>
      </c>
      <c r="FZ10" t="str">
        <v>Aaron Westall</v>
      </c>
      <c r="GA10" t="str">
        <v>Colchester &amp; Tendring AC</v>
      </c>
      <c r="GB10" t="str">
        <v>M</v>
      </c>
      <c r="GC10" t="str">
        <v/>
      </c>
      <c r="GF10" t="str">
        <v>Asa Williams</v>
      </c>
      <c r="GG10" t="str">
        <v>Colchester Harriers</v>
      </c>
      <c r="GH10" t="str">
        <v>M</v>
      </c>
      <c r="GI10" t="str">
        <v/>
      </c>
      <c r="GR10" t="str">
        <v>Finlay Higgs</v>
      </c>
      <c r="GS10" t="str">
        <v>Harwich Runners</v>
      </c>
      <c r="GT10" t="str">
        <v>M</v>
      </c>
      <c r="GU10">
        <v>45</v>
      </c>
      <c r="HD10" t="str">
        <v>Orwel Fraser-Lim</v>
      </c>
      <c r="HE10" t="str">
        <v>Ipswich Jaffa</v>
      </c>
      <c r="HF10" t="str">
        <v>M</v>
      </c>
      <c r="HG10" t="str">
        <v/>
      </c>
      <c r="IH10" t="str">
        <v>Aaron Westall</v>
      </c>
      <c r="II10" t="str">
        <v>Colchester &amp; Tendring AC</v>
      </c>
      <c r="IJ10" t="str">
        <v>M</v>
      </c>
      <c r="IK10" t="str">
        <v/>
      </c>
      <c r="IN10" t="str">
        <v>Asa Williams</v>
      </c>
      <c r="IO10" t="str">
        <v>Colchester Harriers</v>
      </c>
      <c r="IP10" t="str">
        <v>M</v>
      </c>
      <c r="IQ10" t="str">
        <v/>
      </c>
      <c r="IZ10" t="str">
        <v>Finlay Higgs</v>
      </c>
      <c r="JA10" t="str">
        <v>Harwich Runners</v>
      </c>
      <c r="JB10" t="str">
        <v>M</v>
      </c>
      <c r="JC10" t="str">
        <v/>
      </c>
      <c r="JL10" t="str">
        <v>Orwel Fraser-Lim</v>
      </c>
      <c r="JM10" t="str">
        <v>Ipswich Jaffa</v>
      </c>
      <c r="JN10" t="str">
        <v>M</v>
      </c>
      <c r="JO10" t="str">
        <v/>
      </c>
    </row>
    <row r="11" spans="2:301" x14ac:dyDescent="0.35">
      <c r="B11" t="str">
        <v>Albert Wheatley</v>
      </c>
      <c r="C11" t="str">
        <v>Colchester &amp; Tendring AC</v>
      </c>
      <c r="D11" t="str">
        <v>M</v>
      </c>
      <c r="E11" t="str">
        <v/>
      </c>
      <c r="H11" t="str">
        <v>Barney Kingston</v>
      </c>
      <c r="I11" t="str">
        <v>Colchester Harriers</v>
      </c>
      <c r="J11" t="str">
        <v>M</v>
      </c>
      <c r="K11" t="str">
        <v/>
      </c>
      <c r="T11" t="str">
        <v>Beau Johnson</v>
      </c>
      <c r="U11" t="str">
        <v>Harwich Runners</v>
      </c>
      <c r="V11" t="str">
        <v>M</v>
      </c>
      <c r="W11">
        <v>20</v>
      </c>
      <c r="AF11" t="str">
        <v>Christopher Sillik</v>
      </c>
      <c r="AG11" t="str">
        <v>Ipswich Jaffa</v>
      </c>
      <c r="AH11" t="str">
        <v>M</v>
      </c>
      <c r="AI11" t="str">
        <v/>
      </c>
      <c r="BJ11" t="str">
        <v>Albert Wheatley</v>
      </c>
      <c r="BK11" t="str">
        <v>Colchester &amp; Tendring AC</v>
      </c>
      <c r="BL11" t="str">
        <v>M</v>
      </c>
      <c r="BM11" t="str">
        <v/>
      </c>
      <c r="BP11" t="str">
        <v>Barney Kingston</v>
      </c>
      <c r="BQ11" t="str">
        <v>Colchester Harriers</v>
      </c>
      <c r="BR11" t="str">
        <v>M</v>
      </c>
      <c r="BS11" t="str">
        <v/>
      </c>
      <c r="CB11" t="str">
        <v>Beau Johnson</v>
      </c>
      <c r="CC11" t="str">
        <v>Harwich Runners</v>
      </c>
      <c r="CD11" t="str">
        <v>M</v>
      </c>
      <c r="CE11">
        <v>22</v>
      </c>
      <c r="CN11" t="str">
        <v>Christopher Sillik</v>
      </c>
      <c r="CO11" t="str">
        <v>Ipswich Jaffa</v>
      </c>
      <c r="CP11" t="str">
        <v>M</v>
      </c>
      <c r="CQ11" t="str">
        <v/>
      </c>
      <c r="DR11" t="str">
        <v>Albert Wheatley</v>
      </c>
      <c r="DS11" t="str">
        <v>Colchester &amp; Tendring AC</v>
      </c>
      <c r="DT11" t="str">
        <v>M</v>
      </c>
      <c r="DU11" t="str">
        <v/>
      </c>
      <c r="DX11" t="str">
        <v>Barney Kingston</v>
      </c>
      <c r="DY11" t="str">
        <v>Colchester Harriers</v>
      </c>
      <c r="DZ11" t="str">
        <v>M</v>
      </c>
      <c r="EA11" t="str">
        <v/>
      </c>
      <c r="EJ11" t="str">
        <v>Beau Johnson</v>
      </c>
      <c r="EK11" t="str">
        <v>Harwich Runners</v>
      </c>
      <c r="EL11" t="str">
        <v>M</v>
      </c>
      <c r="EM11">
        <v>26</v>
      </c>
      <c r="EV11" t="str">
        <v>Christopher Sillik</v>
      </c>
      <c r="EW11" t="str">
        <v>Ipswich Jaffa</v>
      </c>
      <c r="EX11" t="str">
        <v>M</v>
      </c>
      <c r="EY11" t="str">
        <v/>
      </c>
      <c r="FZ11" t="str">
        <v>Albert Wheatley</v>
      </c>
      <c r="GA11" t="str">
        <v>Colchester &amp; Tendring AC</v>
      </c>
      <c r="GB11" t="str">
        <v>M</v>
      </c>
      <c r="GC11" t="str">
        <v/>
      </c>
      <c r="GF11" t="str">
        <v>Barney Kingston</v>
      </c>
      <c r="GG11" t="str">
        <v>Colchester Harriers</v>
      </c>
      <c r="GH11" t="str">
        <v>M</v>
      </c>
      <c r="GI11" t="str">
        <v/>
      </c>
      <c r="GR11" t="str">
        <v>Beau Johnson</v>
      </c>
      <c r="GS11" t="str">
        <v>Harwich Runners</v>
      </c>
      <c r="GT11" t="str">
        <v>M</v>
      </c>
      <c r="GU11" t="str">
        <v/>
      </c>
      <c r="HD11" t="str">
        <v>Christopher Sillik</v>
      </c>
      <c r="HE11" t="str">
        <v>Ipswich Jaffa</v>
      </c>
      <c r="HF11" t="str">
        <v>M</v>
      </c>
      <c r="HG11" t="str">
        <v/>
      </c>
      <c r="IH11" t="str">
        <v>Albert Wheatley</v>
      </c>
      <c r="II11" t="str">
        <v>Colchester &amp; Tendring AC</v>
      </c>
      <c r="IJ11" t="str">
        <v>M</v>
      </c>
      <c r="IK11" t="str">
        <v/>
      </c>
      <c r="IN11" t="str">
        <v>Barney Kingston</v>
      </c>
      <c r="IO11" t="str">
        <v>Colchester Harriers</v>
      </c>
      <c r="IP11" t="str">
        <v>M</v>
      </c>
      <c r="IQ11" t="str">
        <v/>
      </c>
      <c r="IZ11" t="str">
        <v>Beau Johnson</v>
      </c>
      <c r="JA11" t="str">
        <v>Harwich Runners</v>
      </c>
      <c r="JB11" t="str">
        <v>M</v>
      </c>
      <c r="JC11" t="str">
        <v/>
      </c>
      <c r="JL11" t="str">
        <v>Christopher Sillik</v>
      </c>
      <c r="JM11" t="str">
        <v>Ipswich Jaffa</v>
      </c>
      <c r="JN11" t="str">
        <v>M</v>
      </c>
      <c r="JO11" t="str">
        <v/>
      </c>
    </row>
    <row r="12" spans="2:301" x14ac:dyDescent="0.35">
      <c r="B12" t="str">
        <v>Freddie Barrett</v>
      </c>
      <c r="C12" t="str">
        <v>Colchester &amp; Tendring AC</v>
      </c>
      <c r="D12" t="str">
        <v>M</v>
      </c>
      <c r="E12" t="str">
        <v/>
      </c>
      <c r="H12" t="str">
        <v>Blake Preston</v>
      </c>
      <c r="I12" t="str">
        <v>Colchester Harriers</v>
      </c>
      <c r="J12" t="str">
        <v>M</v>
      </c>
      <c r="K12" t="str">
        <v/>
      </c>
      <c r="T12" t="str">
        <v>Jamie Carter</v>
      </c>
      <c r="U12" t="str">
        <v>Harwich Runners</v>
      </c>
      <c r="V12" t="str">
        <v>M</v>
      </c>
      <c r="W12">
        <v>24</v>
      </c>
      <c r="AF12" t="str">
        <v>Thomas Bowen</v>
      </c>
      <c r="AG12" t="str">
        <v>Ipswich Jaffa</v>
      </c>
      <c r="AH12" t="str">
        <v>M</v>
      </c>
      <c r="AI12" t="str">
        <v/>
      </c>
      <c r="BJ12" t="str">
        <v>Freddie Barrett</v>
      </c>
      <c r="BK12" t="str">
        <v>Colchester &amp; Tendring AC</v>
      </c>
      <c r="BL12" t="str">
        <v>M</v>
      </c>
      <c r="BM12" t="str">
        <v/>
      </c>
      <c r="BP12" t="str">
        <v>Blake Preston</v>
      </c>
      <c r="BQ12" t="str">
        <v>Colchester Harriers</v>
      </c>
      <c r="BR12" t="str">
        <v>M</v>
      </c>
      <c r="BS12" t="str">
        <v/>
      </c>
      <c r="CB12" t="str">
        <v>Jamie Carter</v>
      </c>
      <c r="CC12" t="str">
        <v>Harwich Runners</v>
      </c>
      <c r="CD12" t="str">
        <v>M</v>
      </c>
      <c r="CE12">
        <v>20</v>
      </c>
      <c r="CN12" t="str">
        <v>Thomas Bowen</v>
      </c>
      <c r="CO12" t="str">
        <v>Ipswich Jaffa</v>
      </c>
      <c r="CP12" t="str">
        <v>M</v>
      </c>
      <c r="CQ12" t="str">
        <v/>
      </c>
      <c r="DR12" t="str">
        <v>Freddie Barrett</v>
      </c>
      <c r="DS12" t="str">
        <v>Colchester &amp; Tendring AC</v>
      </c>
      <c r="DT12" t="str">
        <v>M</v>
      </c>
      <c r="DU12" t="str">
        <v/>
      </c>
      <c r="DX12" t="str">
        <v>Blake Preston</v>
      </c>
      <c r="DY12" t="str">
        <v>Colchester Harriers</v>
      </c>
      <c r="DZ12" t="str">
        <v>M</v>
      </c>
      <c r="EA12">
        <v>49</v>
      </c>
      <c r="EJ12" t="str">
        <v>Jamie Carter</v>
      </c>
      <c r="EK12" t="str">
        <v>Harwich Runners</v>
      </c>
      <c r="EL12" t="str">
        <v>M</v>
      </c>
      <c r="EM12" t="str">
        <v/>
      </c>
      <c r="EV12" t="str">
        <v>Thomas Bowen</v>
      </c>
      <c r="EW12" t="str">
        <v>Ipswich Jaffa</v>
      </c>
      <c r="EX12" t="str">
        <v>M</v>
      </c>
      <c r="EY12" t="str">
        <v/>
      </c>
      <c r="FZ12" t="str">
        <v>Freddie Barrett</v>
      </c>
      <c r="GA12" t="str">
        <v>Colchester &amp; Tendring AC</v>
      </c>
      <c r="GB12" t="str">
        <v>M</v>
      </c>
      <c r="GC12" t="str">
        <v/>
      </c>
      <c r="GF12" t="str">
        <v>Blake Preston</v>
      </c>
      <c r="GG12" t="str">
        <v>Colchester Harriers</v>
      </c>
      <c r="GH12" t="str">
        <v>M</v>
      </c>
      <c r="GI12">
        <v>46</v>
      </c>
      <c r="GR12" t="str">
        <v>Jamie Carter</v>
      </c>
      <c r="GS12" t="str">
        <v>Harwich Runners</v>
      </c>
      <c r="GT12" t="str">
        <v>M</v>
      </c>
      <c r="GU12">
        <v>22</v>
      </c>
      <c r="HD12" t="str">
        <v>Thomas Bowen</v>
      </c>
      <c r="HE12" t="str">
        <v>Ipswich Jaffa</v>
      </c>
      <c r="HF12" t="str">
        <v>M</v>
      </c>
      <c r="HG12" t="str">
        <v/>
      </c>
      <c r="IH12" t="str">
        <v>Freddie Barrett</v>
      </c>
      <c r="II12" t="str">
        <v>Colchester &amp; Tendring AC</v>
      </c>
      <c r="IJ12" t="str">
        <v>M</v>
      </c>
      <c r="IK12" t="str">
        <v/>
      </c>
      <c r="IN12" t="str">
        <v>Blake Preston</v>
      </c>
      <c r="IO12" t="str">
        <v>Colchester Harriers</v>
      </c>
      <c r="IP12" t="str">
        <v>M</v>
      </c>
      <c r="IQ12" t="str">
        <v/>
      </c>
      <c r="IZ12" t="str">
        <v>Jamie Carter</v>
      </c>
      <c r="JA12" t="str">
        <v>Harwich Runners</v>
      </c>
      <c r="JB12" t="str">
        <v>M</v>
      </c>
      <c r="JC12" t="str">
        <v/>
      </c>
      <c r="JL12" t="str">
        <v>Thomas Bowen</v>
      </c>
      <c r="JM12" t="str">
        <v>Ipswich Jaffa</v>
      </c>
      <c r="JN12" t="str">
        <v>M</v>
      </c>
      <c r="JO12" t="str">
        <v/>
      </c>
    </row>
    <row r="13" spans="2:301" x14ac:dyDescent="0.35">
      <c r="B13" t="str">
        <v>Xavier Bennett</v>
      </c>
      <c r="C13" t="str">
        <v>Colchester &amp; Tendring AC</v>
      </c>
      <c r="D13" t="str">
        <v>M</v>
      </c>
      <c r="E13" t="str">
        <v/>
      </c>
      <c r="H13" t="str">
        <v>Bobby Lock</v>
      </c>
      <c r="I13" t="str">
        <v>Colchester Harriers</v>
      </c>
      <c r="J13" t="str">
        <v>M</v>
      </c>
      <c r="K13" t="str">
        <v/>
      </c>
      <c r="T13" t="str">
        <v>Archie Joy</v>
      </c>
      <c r="U13" t="str">
        <v>Harwich Runners</v>
      </c>
      <c r="V13" t="str">
        <v>M</v>
      </c>
      <c r="W13" t="str">
        <v/>
      </c>
      <c r="AF13" t="str">
        <v>Elliot Hobson</v>
      </c>
      <c r="AG13" t="str">
        <v>Ipswich Jaffa</v>
      </c>
      <c r="AH13" t="str">
        <v>M</v>
      </c>
      <c r="AI13">
        <v>17</v>
      </c>
      <c r="BJ13" t="str">
        <v>Xavier Bennett</v>
      </c>
      <c r="BK13" t="str">
        <v>Colchester &amp; Tendring AC</v>
      </c>
      <c r="BL13" t="str">
        <v>M</v>
      </c>
      <c r="BM13" t="str">
        <v/>
      </c>
      <c r="BP13" t="str">
        <v>Bobby Lock</v>
      </c>
      <c r="BQ13" t="str">
        <v>Colchester Harriers</v>
      </c>
      <c r="BR13" t="str">
        <v>M</v>
      </c>
      <c r="BS13" t="str">
        <v/>
      </c>
      <c r="CB13" t="str">
        <v>Archie Joy</v>
      </c>
      <c r="CC13" t="str">
        <v>Harwich Runners</v>
      </c>
      <c r="CD13" t="str">
        <v>M</v>
      </c>
      <c r="CE13" t="str">
        <v/>
      </c>
      <c r="CN13" t="str">
        <v>Elliot Hobson</v>
      </c>
      <c r="CO13" t="str">
        <v>Ipswich Jaffa</v>
      </c>
      <c r="CP13" t="str">
        <v>M</v>
      </c>
      <c r="CQ13">
        <v>18</v>
      </c>
      <c r="DR13" t="str">
        <v>Xavier Bennett</v>
      </c>
      <c r="DS13" t="str">
        <v>Colchester &amp; Tendring AC</v>
      </c>
      <c r="DT13" t="str">
        <v>M</v>
      </c>
      <c r="DU13" t="str">
        <v/>
      </c>
      <c r="DX13" t="str">
        <v>Bobby Lock</v>
      </c>
      <c r="DY13" t="str">
        <v>Colchester Harriers</v>
      </c>
      <c r="DZ13" t="str">
        <v>M</v>
      </c>
      <c r="EA13" t="str">
        <v/>
      </c>
      <c r="EJ13" t="str">
        <v>Archie Joy</v>
      </c>
      <c r="EK13" t="str">
        <v>Harwich Runners</v>
      </c>
      <c r="EL13" t="str">
        <v>M</v>
      </c>
      <c r="EM13">
        <v>40</v>
      </c>
      <c r="EV13" t="str">
        <v>Elliot Hobson</v>
      </c>
      <c r="EW13" t="str">
        <v>Ipswich Jaffa</v>
      </c>
      <c r="EX13" t="str">
        <v>M</v>
      </c>
      <c r="EY13">
        <v>18</v>
      </c>
      <c r="FZ13" t="str">
        <v>Xavier Bennett</v>
      </c>
      <c r="GA13" t="str">
        <v>Colchester &amp; Tendring AC</v>
      </c>
      <c r="GB13" t="str">
        <v>M</v>
      </c>
      <c r="GC13" t="str">
        <v/>
      </c>
      <c r="GF13" t="str">
        <v>Bobby Lock</v>
      </c>
      <c r="GG13" t="str">
        <v>Colchester Harriers</v>
      </c>
      <c r="GH13" t="str">
        <v>M</v>
      </c>
      <c r="GI13" t="str">
        <v/>
      </c>
      <c r="GR13" t="str">
        <v>Archie Joy</v>
      </c>
      <c r="GS13" t="str">
        <v>Harwich Runners</v>
      </c>
      <c r="GT13" t="str">
        <v>M</v>
      </c>
      <c r="GU13">
        <v>38</v>
      </c>
      <c r="HD13" t="str">
        <v>Elliot Hobson</v>
      </c>
      <c r="HE13" t="str">
        <v>Ipswich Jaffa</v>
      </c>
      <c r="HF13" t="str">
        <v>M</v>
      </c>
      <c r="HG13">
        <v>14</v>
      </c>
      <c r="IH13" t="str">
        <v>Xavier Bennett</v>
      </c>
      <c r="II13" t="str">
        <v>Colchester &amp; Tendring AC</v>
      </c>
      <c r="IJ13" t="str">
        <v>M</v>
      </c>
      <c r="IK13" t="str">
        <v/>
      </c>
      <c r="IN13" t="str">
        <v>Bobby Lock</v>
      </c>
      <c r="IO13" t="str">
        <v>Colchester Harriers</v>
      </c>
      <c r="IP13" t="str">
        <v>M</v>
      </c>
      <c r="IQ13" t="str">
        <v/>
      </c>
      <c r="IZ13" t="str">
        <v>Archie Joy</v>
      </c>
      <c r="JA13" t="str">
        <v>Harwich Runners</v>
      </c>
      <c r="JB13" t="str">
        <v>M</v>
      </c>
      <c r="JC13" t="str">
        <v/>
      </c>
      <c r="JL13" t="str">
        <v>Elliot Hobson</v>
      </c>
      <c r="JM13" t="str">
        <v>Ipswich Jaffa</v>
      </c>
      <c r="JN13" t="str">
        <v>M</v>
      </c>
      <c r="JO13" t="str">
        <v/>
      </c>
    </row>
    <row r="14" spans="2:301" x14ac:dyDescent="0.35">
      <c r="B14" t="str">
        <v>Jack Brennan</v>
      </c>
      <c r="C14" t="str">
        <v>Colchester &amp; Tendring AC</v>
      </c>
      <c r="D14" t="str">
        <v>M</v>
      </c>
      <c r="E14" t="str">
        <v/>
      </c>
      <c r="H14" t="str">
        <v>Bronson Hearn-Smith</v>
      </c>
      <c r="I14" t="str">
        <v>Colchester Harriers</v>
      </c>
      <c r="J14" t="str">
        <v>M</v>
      </c>
      <c r="K14" t="str">
        <v/>
      </c>
      <c r="T14" t="str">
        <v>Leo Knott</v>
      </c>
      <c r="U14" t="str">
        <v>Harwich Runners</v>
      </c>
      <c r="V14" t="str">
        <v>M</v>
      </c>
      <c r="W14" t="str">
        <v/>
      </c>
      <c r="AF14" t="str">
        <v>Alfie Kelly</v>
      </c>
      <c r="AG14" t="str">
        <v>Ipswich Jaffa</v>
      </c>
      <c r="AH14" t="str">
        <v>M</v>
      </c>
      <c r="AI14">
        <v>1</v>
      </c>
      <c r="BJ14" t="str">
        <v>Jack Brennan</v>
      </c>
      <c r="BK14" t="str">
        <v>Colchester &amp; Tendring AC</v>
      </c>
      <c r="BL14" t="str">
        <v>M</v>
      </c>
      <c r="BM14" t="str">
        <v/>
      </c>
      <c r="BP14" t="str">
        <v>Bronson Hearn-Smith</v>
      </c>
      <c r="BQ14" t="str">
        <v>Colchester Harriers</v>
      </c>
      <c r="BR14" t="str">
        <v>M</v>
      </c>
      <c r="BS14" t="str">
        <v/>
      </c>
      <c r="CB14" t="str">
        <v>Leo Knott</v>
      </c>
      <c r="CC14" t="str">
        <v>Harwich Runners</v>
      </c>
      <c r="CD14" t="str">
        <v>M</v>
      </c>
      <c r="CE14">
        <v>37</v>
      </c>
      <c r="CN14" t="str">
        <v>Alfie Kelly</v>
      </c>
      <c r="CO14" t="str">
        <v>Ipswich Jaffa</v>
      </c>
      <c r="CP14" t="str">
        <v>M</v>
      </c>
      <c r="CQ14" t="str">
        <v/>
      </c>
      <c r="DR14" t="str">
        <v>Jack Brennan</v>
      </c>
      <c r="DS14" t="str">
        <v>Colchester &amp; Tendring AC</v>
      </c>
      <c r="DT14" t="str">
        <v>M</v>
      </c>
      <c r="DU14" t="str">
        <v/>
      </c>
      <c r="DX14" t="str">
        <v>Bronson Hearn-Smith</v>
      </c>
      <c r="DY14" t="str">
        <v>Colchester Harriers</v>
      </c>
      <c r="DZ14" t="str">
        <v>M</v>
      </c>
      <c r="EA14" t="str">
        <v/>
      </c>
      <c r="EJ14" t="str">
        <v>Leo Knott</v>
      </c>
      <c r="EK14" t="str">
        <v>Harwich Runners</v>
      </c>
      <c r="EL14" t="str">
        <v>M</v>
      </c>
      <c r="EM14">
        <v>48</v>
      </c>
      <c r="EV14" t="str">
        <v>Alfie Kelly</v>
      </c>
      <c r="EW14" t="str">
        <v>Ipswich Jaffa</v>
      </c>
      <c r="EX14" t="str">
        <v>M</v>
      </c>
      <c r="EY14">
        <v>6</v>
      </c>
      <c r="FZ14" t="str">
        <v>Jack Brennan</v>
      </c>
      <c r="GA14" t="str">
        <v>Colchester &amp; Tendring AC</v>
      </c>
      <c r="GB14" t="str">
        <v>M</v>
      </c>
      <c r="GC14" t="str">
        <v/>
      </c>
      <c r="GF14" t="str">
        <v>Bronson Hearn-Smith</v>
      </c>
      <c r="GG14" t="str">
        <v>Colchester Harriers</v>
      </c>
      <c r="GH14" t="str">
        <v>M</v>
      </c>
      <c r="GI14" t="str">
        <v/>
      </c>
      <c r="GR14" t="str">
        <v>Leo Knott</v>
      </c>
      <c r="GS14" t="str">
        <v>Harwich Runners</v>
      </c>
      <c r="GT14" t="str">
        <v>M</v>
      </c>
      <c r="GU14">
        <v>43</v>
      </c>
      <c r="HD14" t="str">
        <v>Alfie Kelly</v>
      </c>
      <c r="HE14" t="str">
        <v>Ipswich Jaffa</v>
      </c>
      <c r="HF14" t="str">
        <v>M</v>
      </c>
      <c r="HG14">
        <v>6</v>
      </c>
      <c r="IH14" t="str">
        <v>Jack Brennan</v>
      </c>
      <c r="II14" t="str">
        <v>Colchester &amp; Tendring AC</v>
      </c>
      <c r="IJ14" t="str">
        <v>M</v>
      </c>
      <c r="IK14" t="str">
        <v/>
      </c>
      <c r="IN14" t="str">
        <v>Bronson Hearn-Smith</v>
      </c>
      <c r="IO14" t="str">
        <v>Colchester Harriers</v>
      </c>
      <c r="IP14" t="str">
        <v>M</v>
      </c>
      <c r="IQ14" t="str">
        <v/>
      </c>
      <c r="IZ14" t="str">
        <v>Leo Knott</v>
      </c>
      <c r="JA14" t="str">
        <v>Harwich Runners</v>
      </c>
      <c r="JB14" t="str">
        <v>M</v>
      </c>
      <c r="JC14" t="str">
        <v/>
      </c>
      <c r="JL14" t="str">
        <v>Alfie Kelly</v>
      </c>
      <c r="JM14" t="str">
        <v>Ipswich Jaffa</v>
      </c>
      <c r="JN14" t="str">
        <v>M</v>
      </c>
      <c r="JO14" t="str">
        <v/>
      </c>
    </row>
    <row r="15" spans="2:301" x14ac:dyDescent="0.35">
      <c r="B15" t="str">
        <v>Aidan Burgoyne</v>
      </c>
      <c r="C15" t="str">
        <v>Colchester &amp; Tendring AC</v>
      </c>
      <c r="D15" t="str">
        <v>M</v>
      </c>
      <c r="E15" t="str">
        <v/>
      </c>
      <c r="H15" t="str">
        <v>Caleb Lee</v>
      </c>
      <c r="I15" t="str">
        <v>Colchester Harriers</v>
      </c>
      <c r="J15" t="str">
        <v>M</v>
      </c>
      <c r="K15" t="str">
        <v/>
      </c>
      <c r="AF15" t="str">
        <v>Joshua Seaman</v>
      </c>
      <c r="AG15" t="str">
        <v>Ipswich Jaffa</v>
      </c>
      <c r="AH15" t="str">
        <v>M</v>
      </c>
      <c r="AI15" t="str">
        <v/>
      </c>
      <c r="BJ15" t="str">
        <v>Aidan Burgoyne</v>
      </c>
      <c r="BK15" t="str">
        <v>Colchester &amp; Tendring AC</v>
      </c>
      <c r="BL15" t="str">
        <v>M</v>
      </c>
      <c r="BM15" t="str">
        <v/>
      </c>
      <c r="BP15" t="str">
        <v>Caleb Lee</v>
      </c>
      <c r="BQ15" t="str">
        <v>Colchester Harriers</v>
      </c>
      <c r="BR15" t="str">
        <v>M</v>
      </c>
      <c r="BS15">
        <v>5</v>
      </c>
      <c r="CN15" t="str">
        <v>Joshua Seaman</v>
      </c>
      <c r="CO15" t="str">
        <v>Ipswich Jaffa</v>
      </c>
      <c r="CP15" t="str">
        <v>M</v>
      </c>
      <c r="CQ15" t="str">
        <v/>
      </c>
      <c r="DR15" t="str">
        <v>Aidan Burgoyne</v>
      </c>
      <c r="DS15" t="str">
        <v>Colchester &amp; Tendring AC</v>
      </c>
      <c r="DT15" t="str">
        <v>M</v>
      </c>
      <c r="DU15" t="str">
        <v/>
      </c>
      <c r="DX15" t="str">
        <v>Caleb Lee</v>
      </c>
      <c r="DY15" t="str">
        <v>Colchester Harriers</v>
      </c>
      <c r="DZ15" t="str">
        <v>M</v>
      </c>
      <c r="EA15" t="str">
        <v/>
      </c>
      <c r="EV15" t="str">
        <v>Joshua Seaman</v>
      </c>
      <c r="EW15" t="str">
        <v>Ipswich Jaffa</v>
      </c>
      <c r="EX15" t="str">
        <v>M</v>
      </c>
      <c r="EY15" t="str">
        <v/>
      </c>
      <c r="FZ15" t="str">
        <v>Aidan Burgoyne</v>
      </c>
      <c r="GA15" t="str">
        <v>Colchester &amp; Tendring AC</v>
      </c>
      <c r="GB15" t="str">
        <v>M</v>
      </c>
      <c r="GC15" t="str">
        <v/>
      </c>
      <c r="GF15" t="str">
        <v>Caleb Lee</v>
      </c>
      <c r="GG15" t="str">
        <v>Colchester Harriers</v>
      </c>
      <c r="GH15" t="str">
        <v>M</v>
      </c>
      <c r="GI15">
        <v>7</v>
      </c>
      <c r="HD15" t="str">
        <v>Joshua Seaman</v>
      </c>
      <c r="HE15" t="str">
        <v>Ipswich Jaffa</v>
      </c>
      <c r="HF15" t="str">
        <v>M</v>
      </c>
      <c r="HG15" t="str">
        <v/>
      </c>
      <c r="IH15" t="str">
        <v>Aidan Burgoyne</v>
      </c>
      <c r="II15" t="str">
        <v>Colchester &amp; Tendring AC</v>
      </c>
      <c r="IJ15" t="str">
        <v>M</v>
      </c>
      <c r="IK15" t="str">
        <v/>
      </c>
      <c r="IN15" t="str">
        <v>Caleb Lee</v>
      </c>
      <c r="IO15" t="str">
        <v>Colchester Harriers</v>
      </c>
      <c r="IP15" t="str">
        <v>M</v>
      </c>
      <c r="IQ15" t="str">
        <v/>
      </c>
      <c r="JL15" t="str">
        <v>Joshua Seaman</v>
      </c>
      <c r="JM15" t="str">
        <v>Ipswich Jaffa</v>
      </c>
      <c r="JN15" t="str">
        <v>M</v>
      </c>
      <c r="JO15" t="str">
        <v/>
      </c>
    </row>
    <row r="16" spans="2:301" x14ac:dyDescent="0.35">
      <c r="B16" t="str">
        <v>Wilfred Cartwright</v>
      </c>
      <c r="C16" t="str">
        <v>Colchester &amp; Tendring AC</v>
      </c>
      <c r="D16" t="str">
        <v>M</v>
      </c>
      <c r="E16" t="str">
        <v/>
      </c>
      <c r="H16" t="str">
        <v>Carlos Shadwell</v>
      </c>
      <c r="I16" t="str">
        <v>Colchester Harriers</v>
      </c>
      <c r="J16" t="str">
        <v>M</v>
      </c>
      <c r="K16" t="str">
        <v/>
      </c>
      <c r="AF16" t="str">
        <v>Harry Nixon</v>
      </c>
      <c r="AG16" t="str">
        <v>Ipswich Jaffa</v>
      </c>
      <c r="AH16" t="str">
        <v>M</v>
      </c>
      <c r="AI16" t="str">
        <v/>
      </c>
      <c r="BJ16" t="str">
        <v>Wilfred Cartwright</v>
      </c>
      <c r="BK16" t="str">
        <v>Colchester &amp; Tendring AC</v>
      </c>
      <c r="BL16" t="str">
        <v>M</v>
      </c>
      <c r="BM16" t="str">
        <v/>
      </c>
      <c r="BP16" t="str">
        <v>Carlos Shadwell</v>
      </c>
      <c r="BQ16" t="str">
        <v>Colchester Harriers</v>
      </c>
      <c r="BR16" t="str">
        <v>M</v>
      </c>
      <c r="BS16" t="str">
        <v/>
      </c>
      <c r="CN16" t="str">
        <v>Harry Nixon</v>
      </c>
      <c r="CO16" t="str">
        <v>Ipswich Jaffa</v>
      </c>
      <c r="CP16" t="str">
        <v>M</v>
      </c>
      <c r="CQ16" t="str">
        <v/>
      </c>
      <c r="DR16" t="str">
        <v>Wilfred Cartwright</v>
      </c>
      <c r="DS16" t="str">
        <v>Colchester &amp; Tendring AC</v>
      </c>
      <c r="DT16" t="str">
        <v>M</v>
      </c>
      <c r="DU16" t="str">
        <v/>
      </c>
      <c r="DX16" t="str">
        <v>Carlos Shadwell</v>
      </c>
      <c r="DY16" t="str">
        <v>Colchester Harriers</v>
      </c>
      <c r="DZ16" t="str">
        <v>M</v>
      </c>
      <c r="EA16" t="str">
        <v/>
      </c>
      <c r="EV16" t="str">
        <v>Harry Nixon</v>
      </c>
      <c r="EW16" t="str">
        <v>Ipswich Jaffa</v>
      </c>
      <c r="EX16" t="str">
        <v>M</v>
      </c>
      <c r="EY16" t="str">
        <v/>
      </c>
      <c r="FZ16" t="str">
        <v>Wilfred Cartwright</v>
      </c>
      <c r="GA16" t="str">
        <v>Colchester &amp; Tendring AC</v>
      </c>
      <c r="GB16" t="str">
        <v>M</v>
      </c>
      <c r="GC16" t="str">
        <v/>
      </c>
      <c r="GF16" t="str">
        <v>Carlos Shadwell</v>
      </c>
      <c r="GG16" t="str">
        <v>Colchester Harriers</v>
      </c>
      <c r="GH16" t="str">
        <v>M</v>
      </c>
      <c r="GI16" t="str">
        <v/>
      </c>
      <c r="HD16" t="str">
        <v>Harry Nixon</v>
      </c>
      <c r="HE16" t="str">
        <v>Ipswich Jaffa</v>
      </c>
      <c r="HF16" t="str">
        <v>M</v>
      </c>
      <c r="HG16" t="str">
        <v/>
      </c>
      <c r="IH16" t="str">
        <v>Wilfred Cartwright</v>
      </c>
      <c r="II16" t="str">
        <v>Colchester &amp; Tendring AC</v>
      </c>
      <c r="IJ16" t="str">
        <v>M</v>
      </c>
      <c r="IK16" t="str">
        <v/>
      </c>
      <c r="IN16" t="str">
        <v>Carlos Shadwell</v>
      </c>
      <c r="IO16" t="str">
        <v>Colchester Harriers</v>
      </c>
      <c r="IP16" t="str">
        <v>M</v>
      </c>
      <c r="IQ16" t="str">
        <v/>
      </c>
      <c r="JL16" t="str">
        <v>Harry Nixon</v>
      </c>
      <c r="JM16" t="str">
        <v>Ipswich Jaffa</v>
      </c>
      <c r="JN16" t="str">
        <v>M</v>
      </c>
      <c r="JO16" t="str">
        <v/>
      </c>
    </row>
    <row r="17" spans="2:275" x14ac:dyDescent="0.35">
      <c r="B17" t="str">
        <v>David El-Schaeddhaei</v>
      </c>
      <c r="C17" t="str">
        <v>Colchester &amp; Tendring AC</v>
      </c>
      <c r="D17" t="str">
        <v>M</v>
      </c>
      <c r="E17" t="str">
        <v/>
      </c>
      <c r="H17" t="str">
        <v>Connor Catney</v>
      </c>
      <c r="I17" t="str">
        <v>Colchester Harriers</v>
      </c>
      <c r="J17" t="str">
        <v>M</v>
      </c>
      <c r="K17" t="str">
        <v/>
      </c>
      <c r="AF17" t="str">
        <v>Ethan Wade</v>
      </c>
      <c r="AG17" t="str">
        <v>Ipswich Jaffa</v>
      </c>
      <c r="AH17" t="str">
        <v>M</v>
      </c>
      <c r="AI17">
        <v>3</v>
      </c>
      <c r="BJ17" t="str">
        <v>David El-Schaeddhaei</v>
      </c>
      <c r="BK17" t="str">
        <v>Colchester &amp; Tendring AC</v>
      </c>
      <c r="BL17" t="str">
        <v>M</v>
      </c>
      <c r="BM17" t="str">
        <v/>
      </c>
      <c r="BP17" t="str">
        <v>Connor Catney</v>
      </c>
      <c r="BQ17" t="str">
        <v>Colchester Harriers</v>
      </c>
      <c r="BR17" t="str">
        <v>M</v>
      </c>
      <c r="BS17" t="str">
        <v/>
      </c>
      <c r="CN17" t="str">
        <v>Ethan Wade</v>
      </c>
      <c r="CO17" t="str">
        <v>Ipswich Jaffa</v>
      </c>
      <c r="CP17" t="str">
        <v>M</v>
      </c>
      <c r="CQ17">
        <v>3</v>
      </c>
      <c r="DR17" t="str">
        <v>David El-Schaeddhaei</v>
      </c>
      <c r="DS17" t="str">
        <v>Colchester &amp; Tendring AC</v>
      </c>
      <c r="DT17" t="str">
        <v>M</v>
      </c>
      <c r="DU17" t="str">
        <v/>
      </c>
      <c r="DX17" t="str">
        <v>Connor Catney</v>
      </c>
      <c r="DY17" t="str">
        <v>Colchester Harriers</v>
      </c>
      <c r="DZ17" t="str">
        <v>M</v>
      </c>
      <c r="EA17" t="str">
        <v/>
      </c>
      <c r="EV17" t="str">
        <v>Ethan Wade</v>
      </c>
      <c r="EW17" t="str">
        <v>Ipswich Jaffa</v>
      </c>
      <c r="EX17" t="str">
        <v>M</v>
      </c>
      <c r="EY17">
        <v>5</v>
      </c>
      <c r="FZ17" t="str">
        <v>David El-Schaeddhaei</v>
      </c>
      <c r="GA17" t="str">
        <v>Colchester &amp; Tendring AC</v>
      </c>
      <c r="GB17" t="str">
        <v>M</v>
      </c>
      <c r="GC17" t="str">
        <v/>
      </c>
      <c r="GF17" t="str">
        <v>Connor Catney</v>
      </c>
      <c r="GG17" t="str">
        <v>Colchester Harriers</v>
      </c>
      <c r="GH17" t="str">
        <v>M</v>
      </c>
      <c r="GI17" t="str">
        <v/>
      </c>
      <c r="HD17" t="str">
        <v>Ethan Wade</v>
      </c>
      <c r="HE17" t="str">
        <v>Ipswich Jaffa</v>
      </c>
      <c r="HF17" t="str">
        <v>M</v>
      </c>
      <c r="HG17" t="str">
        <v/>
      </c>
      <c r="IH17" t="str">
        <v>David El-Schaeddhaei</v>
      </c>
      <c r="II17" t="str">
        <v>Colchester &amp; Tendring AC</v>
      </c>
      <c r="IJ17" t="str">
        <v>M</v>
      </c>
      <c r="IK17" t="str">
        <v/>
      </c>
      <c r="IN17" t="str">
        <v>Connor Catney</v>
      </c>
      <c r="IO17" t="str">
        <v>Colchester Harriers</v>
      </c>
      <c r="IP17" t="str">
        <v>M</v>
      </c>
      <c r="IQ17" t="str">
        <v/>
      </c>
      <c r="JL17" t="str">
        <v>Ethan Wade</v>
      </c>
      <c r="JM17" t="str">
        <v>Ipswich Jaffa</v>
      </c>
      <c r="JN17" t="str">
        <v>M</v>
      </c>
      <c r="JO17" t="str">
        <v/>
      </c>
    </row>
    <row r="18" spans="2:275" x14ac:dyDescent="0.35">
      <c r="B18" t="str">
        <v>Elliott Ewen</v>
      </c>
      <c r="C18" t="str">
        <v>Colchester &amp; Tendring AC</v>
      </c>
      <c r="D18" t="str">
        <v>M</v>
      </c>
      <c r="E18">
        <v>29</v>
      </c>
      <c r="H18" t="str">
        <v>Dash Williams</v>
      </c>
      <c r="I18" t="str">
        <v>Colchester Harriers</v>
      </c>
      <c r="J18" t="str">
        <v>M</v>
      </c>
      <c r="K18" t="str">
        <v/>
      </c>
      <c r="AF18" t="str">
        <v>Leo Bloor</v>
      </c>
      <c r="AG18" t="str">
        <v>Ipswich Jaffa</v>
      </c>
      <c r="AH18" t="str">
        <v>M</v>
      </c>
      <c r="AI18" t="str">
        <v/>
      </c>
      <c r="BJ18" t="str">
        <v>Elliott Ewen</v>
      </c>
      <c r="BK18" t="str">
        <v>Colchester &amp; Tendring AC</v>
      </c>
      <c r="BL18" t="str">
        <v>M</v>
      </c>
      <c r="BM18">
        <v>24</v>
      </c>
      <c r="BP18" t="str">
        <v>Dash Williams</v>
      </c>
      <c r="BQ18" t="str">
        <v>Colchester Harriers</v>
      </c>
      <c r="BR18" t="str">
        <v>M</v>
      </c>
      <c r="BS18" t="str">
        <v/>
      </c>
      <c r="CN18" t="str">
        <v>Leo Bloor</v>
      </c>
      <c r="CO18" t="str">
        <v>Ipswich Jaffa</v>
      </c>
      <c r="CP18" t="str">
        <v>M</v>
      </c>
      <c r="CQ18">
        <v>7</v>
      </c>
      <c r="DR18" t="str">
        <v>Elliott Ewen</v>
      </c>
      <c r="DS18" t="str">
        <v>Colchester &amp; Tendring AC</v>
      </c>
      <c r="DT18" t="str">
        <v>M</v>
      </c>
      <c r="DU18" t="str">
        <v/>
      </c>
      <c r="DX18" t="str">
        <v>Dash Williams</v>
      </c>
      <c r="DY18" t="str">
        <v>Colchester Harriers</v>
      </c>
      <c r="DZ18" t="str">
        <v>M</v>
      </c>
      <c r="EA18">
        <v>60</v>
      </c>
      <c r="EV18" t="str">
        <v>Leo Bloor</v>
      </c>
      <c r="EW18" t="str">
        <v>Ipswich Jaffa</v>
      </c>
      <c r="EX18" t="str">
        <v>M</v>
      </c>
      <c r="EY18">
        <v>10</v>
      </c>
      <c r="FZ18" t="str">
        <v>Elliott Ewen</v>
      </c>
      <c r="GA18" t="str">
        <v>Colchester &amp; Tendring AC</v>
      </c>
      <c r="GB18" t="str">
        <v>M</v>
      </c>
      <c r="GC18">
        <v>20</v>
      </c>
      <c r="GF18" t="str">
        <v>Dash Williams</v>
      </c>
      <c r="GG18" t="str">
        <v>Colchester Harriers</v>
      </c>
      <c r="GH18" t="str">
        <v>M</v>
      </c>
      <c r="GI18">
        <v>51</v>
      </c>
      <c r="HD18" t="str">
        <v>Leo Bloor</v>
      </c>
      <c r="HE18" t="str">
        <v>Ipswich Jaffa</v>
      </c>
      <c r="HF18" t="str">
        <v>M</v>
      </c>
      <c r="HG18" t="str">
        <v/>
      </c>
      <c r="IH18" t="str">
        <v>Elliott Ewen</v>
      </c>
      <c r="II18" t="str">
        <v>Colchester &amp; Tendring AC</v>
      </c>
      <c r="IJ18" t="str">
        <v>M</v>
      </c>
      <c r="IK18" t="str">
        <v/>
      </c>
      <c r="IN18" t="str">
        <v>Dash Williams</v>
      </c>
      <c r="IO18" t="str">
        <v>Colchester Harriers</v>
      </c>
      <c r="IP18" t="str">
        <v>M</v>
      </c>
      <c r="IQ18" t="str">
        <v/>
      </c>
      <c r="JL18" t="str">
        <v>Leo Bloor</v>
      </c>
      <c r="JM18" t="str">
        <v>Ipswich Jaffa</v>
      </c>
      <c r="JN18" t="str">
        <v>M</v>
      </c>
      <c r="JO18" t="str">
        <v/>
      </c>
    </row>
    <row r="19" spans="2:275" x14ac:dyDescent="0.35">
      <c r="B19" t="str">
        <v>Albert Gillett-Reubin</v>
      </c>
      <c r="C19" t="str">
        <v>Colchester &amp; Tendring AC</v>
      </c>
      <c r="D19" t="str">
        <v>M</v>
      </c>
      <c r="E19" t="str">
        <v/>
      </c>
      <c r="H19" t="str">
        <v>Dexter Stechman</v>
      </c>
      <c r="I19" t="str">
        <v>Colchester Harriers</v>
      </c>
      <c r="J19" t="str">
        <v>M</v>
      </c>
      <c r="K19" t="str">
        <v/>
      </c>
      <c r="AF19" t="str">
        <v>Alex Georgalas</v>
      </c>
      <c r="AG19" t="str">
        <v>Ipswich Jaffa</v>
      </c>
      <c r="AH19" t="str">
        <v>M</v>
      </c>
      <c r="AI19">
        <v>8</v>
      </c>
      <c r="BJ19" t="str">
        <v>Albert Gillett-Reubin</v>
      </c>
      <c r="BK19" t="str">
        <v>Colchester &amp; Tendring AC</v>
      </c>
      <c r="BL19" t="str">
        <v>M</v>
      </c>
      <c r="BM19" t="str">
        <v/>
      </c>
      <c r="BP19" t="str">
        <v>Dexter Stechman</v>
      </c>
      <c r="BQ19" t="str">
        <v>Colchester Harriers</v>
      </c>
      <c r="BR19" t="str">
        <v>M</v>
      </c>
      <c r="BS19">
        <v>31</v>
      </c>
      <c r="CN19" t="str">
        <v>Alex Georgalas</v>
      </c>
      <c r="CO19" t="str">
        <v>Ipswich Jaffa</v>
      </c>
      <c r="CP19" t="str">
        <v>M</v>
      </c>
      <c r="CQ19" t="str">
        <v/>
      </c>
      <c r="DR19" t="str">
        <v>Albert Gillett-Reubin</v>
      </c>
      <c r="DS19" t="str">
        <v>Colchester &amp; Tendring AC</v>
      </c>
      <c r="DT19" t="str">
        <v>M</v>
      </c>
      <c r="DU19" t="str">
        <v/>
      </c>
      <c r="DX19" t="str">
        <v>Dexter Stechman</v>
      </c>
      <c r="DY19" t="str">
        <v>Colchester Harriers</v>
      </c>
      <c r="DZ19" t="str">
        <v>M</v>
      </c>
      <c r="EA19">
        <v>34</v>
      </c>
      <c r="EV19" t="str">
        <v>Alex Georgalas</v>
      </c>
      <c r="EW19" t="str">
        <v>Ipswich Jaffa</v>
      </c>
      <c r="EX19" t="str">
        <v>M</v>
      </c>
      <c r="EY19" t="str">
        <v/>
      </c>
      <c r="FZ19" t="str">
        <v>Albert Gillett-Reubin</v>
      </c>
      <c r="GA19" t="str">
        <v>Colchester &amp; Tendring AC</v>
      </c>
      <c r="GB19" t="str">
        <v>M</v>
      </c>
      <c r="GC19" t="str">
        <v/>
      </c>
      <c r="GF19" t="str">
        <v>Dexter Stechman</v>
      </c>
      <c r="GG19" t="str">
        <v>Colchester Harriers</v>
      </c>
      <c r="GH19" t="str">
        <v>M</v>
      </c>
      <c r="GI19">
        <v>33</v>
      </c>
      <c r="HD19" t="str">
        <v>Alex Georgalas</v>
      </c>
      <c r="HE19" t="str">
        <v>Ipswich Jaffa</v>
      </c>
      <c r="HF19" t="str">
        <v>M</v>
      </c>
      <c r="HG19" t="str">
        <v/>
      </c>
      <c r="IH19" t="str">
        <v>Albert Gillett-Reubin</v>
      </c>
      <c r="II19" t="str">
        <v>Colchester &amp; Tendring AC</v>
      </c>
      <c r="IJ19" t="str">
        <v>M</v>
      </c>
      <c r="IK19" t="str">
        <v/>
      </c>
      <c r="IN19" t="str">
        <v>Dexter Stechman</v>
      </c>
      <c r="IO19" t="str">
        <v>Colchester Harriers</v>
      </c>
      <c r="IP19" t="str">
        <v>M</v>
      </c>
      <c r="IQ19" t="str">
        <v/>
      </c>
      <c r="JL19" t="str">
        <v>Alex Georgalas</v>
      </c>
      <c r="JM19" t="str">
        <v>Ipswich Jaffa</v>
      </c>
      <c r="JN19" t="str">
        <v>M</v>
      </c>
      <c r="JO19" t="str">
        <v/>
      </c>
    </row>
    <row r="20" spans="2:275" x14ac:dyDescent="0.35">
      <c r="B20" t="str">
        <v>Hunter Hopkins</v>
      </c>
      <c r="C20" t="str">
        <v>Colchester &amp; Tendring AC</v>
      </c>
      <c r="D20" t="str">
        <v>M</v>
      </c>
      <c r="E20" t="str">
        <v/>
      </c>
      <c r="H20" t="str">
        <v>Edgar Hopkins</v>
      </c>
      <c r="I20" t="str">
        <v>Colchester Harriers</v>
      </c>
      <c r="J20" t="str">
        <v>M</v>
      </c>
      <c r="K20" t="str">
        <v/>
      </c>
      <c r="AF20" t="str">
        <v>Jason Georgalas</v>
      </c>
      <c r="AG20" t="str">
        <v>Ipswich Jaffa</v>
      </c>
      <c r="AH20" t="str">
        <v>M</v>
      </c>
      <c r="AI20">
        <v>5</v>
      </c>
      <c r="BJ20" t="str">
        <v>Hunter Hopkins</v>
      </c>
      <c r="BK20" t="str">
        <v>Colchester &amp; Tendring AC</v>
      </c>
      <c r="BL20" t="str">
        <v>M</v>
      </c>
      <c r="BM20" t="str">
        <v/>
      </c>
      <c r="BP20" t="str">
        <v>Edgar Hopkins</v>
      </c>
      <c r="BQ20" t="str">
        <v>Colchester Harriers</v>
      </c>
      <c r="BR20" t="str">
        <v>M</v>
      </c>
      <c r="BS20" t="str">
        <v/>
      </c>
      <c r="CN20" t="str">
        <v>Jason Georgalas</v>
      </c>
      <c r="CO20" t="str">
        <v>Ipswich Jaffa</v>
      </c>
      <c r="CP20" t="str">
        <v>M</v>
      </c>
      <c r="CQ20" t="str">
        <v/>
      </c>
      <c r="DR20" t="str">
        <v>Hunter Hopkins</v>
      </c>
      <c r="DS20" t="str">
        <v>Colchester &amp; Tendring AC</v>
      </c>
      <c r="DT20" t="str">
        <v>M</v>
      </c>
      <c r="DU20" t="str">
        <v/>
      </c>
      <c r="DX20" t="str">
        <v>Edgar Hopkins</v>
      </c>
      <c r="DY20" t="str">
        <v>Colchester Harriers</v>
      </c>
      <c r="DZ20" t="str">
        <v>M</v>
      </c>
      <c r="EA20" t="str">
        <v/>
      </c>
      <c r="EV20" t="str">
        <v>Jason Georgalas</v>
      </c>
      <c r="EW20" t="str">
        <v>Ipswich Jaffa</v>
      </c>
      <c r="EX20" t="str">
        <v>M</v>
      </c>
      <c r="EY20" t="str">
        <v/>
      </c>
      <c r="FZ20" t="str">
        <v>Hunter Hopkins</v>
      </c>
      <c r="GA20" t="str">
        <v>Colchester &amp; Tendring AC</v>
      </c>
      <c r="GB20" t="str">
        <v>M</v>
      </c>
      <c r="GC20" t="str">
        <v/>
      </c>
      <c r="GF20" t="str">
        <v>Edgar Hopkins</v>
      </c>
      <c r="GG20" t="str">
        <v>Colchester Harriers</v>
      </c>
      <c r="GH20" t="str">
        <v>M</v>
      </c>
      <c r="GI20" t="str">
        <v/>
      </c>
      <c r="HD20" t="str">
        <v>Jason Georgalas</v>
      </c>
      <c r="HE20" t="str">
        <v>Ipswich Jaffa</v>
      </c>
      <c r="HF20" t="str">
        <v>M</v>
      </c>
      <c r="HG20" t="str">
        <v/>
      </c>
      <c r="IH20" t="str">
        <v>Hunter Hopkins</v>
      </c>
      <c r="II20" t="str">
        <v>Colchester &amp; Tendring AC</v>
      </c>
      <c r="IJ20" t="str">
        <v>M</v>
      </c>
      <c r="IK20" t="str">
        <v/>
      </c>
      <c r="IN20" t="str">
        <v>Edgar Hopkins</v>
      </c>
      <c r="IO20" t="str">
        <v>Colchester Harriers</v>
      </c>
      <c r="IP20" t="str">
        <v>M</v>
      </c>
      <c r="IQ20" t="str">
        <v/>
      </c>
      <c r="JL20" t="str">
        <v>Jason Georgalas</v>
      </c>
      <c r="JM20" t="str">
        <v>Ipswich Jaffa</v>
      </c>
      <c r="JN20" t="str">
        <v>M</v>
      </c>
      <c r="JO20" t="str">
        <v/>
      </c>
    </row>
    <row r="21" spans="2:275" x14ac:dyDescent="0.35">
      <c r="B21" t="str">
        <v>Joe Howard</v>
      </c>
      <c r="C21" t="str">
        <v>Colchester &amp; Tendring AC</v>
      </c>
      <c r="D21" t="str">
        <v>M</v>
      </c>
      <c r="E21" t="str">
        <v/>
      </c>
      <c r="H21" t="str">
        <v>Edward Levack</v>
      </c>
      <c r="I21" t="str">
        <v>Colchester Harriers</v>
      </c>
      <c r="J21" t="str">
        <v>M</v>
      </c>
      <c r="K21" t="str">
        <v/>
      </c>
      <c r="AF21" t="str">
        <v>Noah Raishbrook</v>
      </c>
      <c r="AG21" t="str">
        <v>Ipswich Jaffa</v>
      </c>
      <c r="AH21" t="str">
        <v>M</v>
      </c>
      <c r="AI21" t="str">
        <v/>
      </c>
      <c r="BJ21" t="str">
        <v>Joe Howard</v>
      </c>
      <c r="BK21" t="str">
        <v>Colchester &amp; Tendring AC</v>
      </c>
      <c r="BL21" t="str">
        <v>M</v>
      </c>
      <c r="BM21" t="str">
        <v/>
      </c>
      <c r="BP21" t="str">
        <v>Edward Levack</v>
      </c>
      <c r="BQ21" t="str">
        <v>Colchester Harriers</v>
      </c>
      <c r="BR21" t="str">
        <v>M</v>
      </c>
      <c r="BS21" t="str">
        <v/>
      </c>
      <c r="CN21" t="str">
        <v>Noah Raishbrook</v>
      </c>
      <c r="CO21" t="str">
        <v>Ipswich Jaffa</v>
      </c>
      <c r="CP21" t="str">
        <v>M</v>
      </c>
      <c r="CQ21" t="str">
        <v/>
      </c>
      <c r="DR21" t="str">
        <v>Joe Howard</v>
      </c>
      <c r="DS21" t="str">
        <v>Colchester &amp; Tendring AC</v>
      </c>
      <c r="DT21" t="str">
        <v>M</v>
      </c>
      <c r="DU21" t="str">
        <v/>
      </c>
      <c r="DX21" t="str">
        <v>Edward Levack</v>
      </c>
      <c r="DY21" t="str">
        <v>Colchester Harriers</v>
      </c>
      <c r="DZ21" t="str">
        <v>M</v>
      </c>
      <c r="EA21">
        <v>39</v>
      </c>
      <c r="EV21" t="str">
        <v>Noah Raishbrook</v>
      </c>
      <c r="EW21" t="str">
        <v>Ipswich Jaffa</v>
      </c>
      <c r="EX21" t="str">
        <v>M</v>
      </c>
      <c r="EY21" t="str">
        <v/>
      </c>
      <c r="FZ21" t="str">
        <v>Joe Howard</v>
      </c>
      <c r="GA21" t="str">
        <v>Colchester &amp; Tendring AC</v>
      </c>
      <c r="GB21" t="str">
        <v>M</v>
      </c>
      <c r="GC21" t="str">
        <v/>
      </c>
      <c r="GF21" t="str">
        <v>Edward Levack</v>
      </c>
      <c r="GG21" t="str">
        <v>Colchester Harriers</v>
      </c>
      <c r="GH21" t="str">
        <v>M</v>
      </c>
      <c r="GI21">
        <v>41</v>
      </c>
      <c r="HD21" t="str">
        <v>Noah Raishbrook</v>
      </c>
      <c r="HE21" t="str">
        <v>Ipswich Jaffa</v>
      </c>
      <c r="HF21" t="str">
        <v>M</v>
      </c>
      <c r="HG21" t="str">
        <v/>
      </c>
      <c r="IH21" t="str">
        <v>Joe Howard</v>
      </c>
      <c r="II21" t="str">
        <v>Colchester &amp; Tendring AC</v>
      </c>
      <c r="IJ21" t="str">
        <v>M</v>
      </c>
      <c r="IK21" t="str">
        <v/>
      </c>
      <c r="IN21" t="str">
        <v>Edward Levack</v>
      </c>
      <c r="IO21" t="str">
        <v>Colchester Harriers</v>
      </c>
      <c r="IP21" t="str">
        <v>M</v>
      </c>
      <c r="IQ21" t="str">
        <v/>
      </c>
      <c r="JL21" t="str">
        <v>Noah Raishbrook</v>
      </c>
      <c r="JM21" t="str">
        <v>Ipswich Jaffa</v>
      </c>
      <c r="JN21" t="str">
        <v>M</v>
      </c>
      <c r="JO21" t="str">
        <v/>
      </c>
    </row>
    <row r="22" spans="2:275" x14ac:dyDescent="0.35">
      <c r="B22" t="str">
        <v>Robbie Howard</v>
      </c>
      <c r="C22" t="str">
        <v>Colchester &amp; Tendring AC</v>
      </c>
      <c r="D22" t="str">
        <v>M</v>
      </c>
      <c r="E22" t="str">
        <v/>
      </c>
      <c r="H22" t="str">
        <v>Edward Garnham</v>
      </c>
      <c r="I22" t="str">
        <v>Colchester Harriers</v>
      </c>
      <c r="J22" t="str">
        <v>M</v>
      </c>
      <c r="K22" t="str">
        <v/>
      </c>
      <c r="AF22" t="str">
        <v>Joshua Roberts</v>
      </c>
      <c r="AG22" t="str">
        <v>Ipswich Jaffa</v>
      </c>
      <c r="AH22" t="str">
        <v>M</v>
      </c>
      <c r="AI22" t="str">
        <v/>
      </c>
      <c r="BJ22" t="str">
        <v>Robbie Howard</v>
      </c>
      <c r="BK22" t="str">
        <v>Colchester &amp; Tendring AC</v>
      </c>
      <c r="BL22" t="str">
        <v>M</v>
      </c>
      <c r="BM22" t="str">
        <v/>
      </c>
      <c r="BP22" t="str">
        <v>Edward Garnham</v>
      </c>
      <c r="BQ22" t="str">
        <v>Colchester Harriers</v>
      </c>
      <c r="BR22" t="str">
        <v>M</v>
      </c>
      <c r="BS22" t="str">
        <v/>
      </c>
      <c r="CN22" t="str">
        <v>Joshua Roberts</v>
      </c>
      <c r="CO22" t="str">
        <v>Ipswich Jaffa</v>
      </c>
      <c r="CP22" t="str">
        <v>M</v>
      </c>
      <c r="CQ22" t="str">
        <v/>
      </c>
      <c r="DR22" t="str">
        <v>Robbie Howard</v>
      </c>
      <c r="DS22" t="str">
        <v>Colchester &amp; Tendring AC</v>
      </c>
      <c r="DT22" t="str">
        <v>M</v>
      </c>
      <c r="DU22" t="str">
        <v/>
      </c>
      <c r="DX22" t="str">
        <v>Edward Garnham</v>
      </c>
      <c r="DY22" t="str">
        <v>Colchester Harriers</v>
      </c>
      <c r="DZ22" t="str">
        <v>M</v>
      </c>
      <c r="EA22">
        <v>31</v>
      </c>
      <c r="EV22" t="str">
        <v>Joshua Roberts</v>
      </c>
      <c r="EW22" t="str">
        <v>Ipswich Jaffa</v>
      </c>
      <c r="EX22" t="str">
        <v>M</v>
      </c>
      <c r="EY22" t="str">
        <v/>
      </c>
      <c r="FZ22" t="str">
        <v>Robbie Howard</v>
      </c>
      <c r="GA22" t="str">
        <v>Colchester &amp; Tendring AC</v>
      </c>
      <c r="GB22" t="str">
        <v>M</v>
      </c>
      <c r="GC22" t="str">
        <v/>
      </c>
      <c r="GF22" t="str">
        <v>Edward Garnham</v>
      </c>
      <c r="GG22" t="str">
        <v>Colchester Harriers</v>
      </c>
      <c r="GH22" t="str">
        <v>M</v>
      </c>
      <c r="GI22">
        <v>37</v>
      </c>
      <c r="HD22" t="str">
        <v>Joshua Roberts</v>
      </c>
      <c r="HE22" t="str">
        <v>Ipswich Jaffa</v>
      </c>
      <c r="HF22" t="str">
        <v>M</v>
      </c>
      <c r="HG22" t="str">
        <v/>
      </c>
      <c r="IH22" t="str">
        <v>Robbie Howard</v>
      </c>
      <c r="II22" t="str">
        <v>Colchester &amp; Tendring AC</v>
      </c>
      <c r="IJ22" t="str">
        <v>M</v>
      </c>
      <c r="IK22" t="str">
        <v/>
      </c>
      <c r="IN22" t="str">
        <v>Edward Garnham</v>
      </c>
      <c r="IO22" t="str">
        <v>Colchester Harriers</v>
      </c>
      <c r="IP22" t="str">
        <v>M</v>
      </c>
      <c r="IQ22" t="str">
        <v/>
      </c>
      <c r="JL22" t="str">
        <v>Joshua Roberts</v>
      </c>
      <c r="JM22" t="str">
        <v>Ipswich Jaffa</v>
      </c>
      <c r="JN22" t="str">
        <v>M</v>
      </c>
      <c r="JO22" t="str">
        <v/>
      </c>
    </row>
    <row r="23" spans="2:275" x14ac:dyDescent="0.35">
      <c r="B23" t="str">
        <v>Caleb Koffie</v>
      </c>
      <c r="C23" t="str">
        <v>Colchester &amp; Tendring AC</v>
      </c>
      <c r="D23" t="str">
        <v>M</v>
      </c>
      <c r="E23" t="str">
        <v/>
      </c>
      <c r="H23" t="str">
        <v>Edward Lyne</v>
      </c>
      <c r="I23" t="str">
        <v>Colchester Harriers</v>
      </c>
      <c r="J23" t="str">
        <v>M</v>
      </c>
      <c r="K23" t="str">
        <v/>
      </c>
      <c r="AF23" t="str">
        <v>Callum Thorn</v>
      </c>
      <c r="AG23" t="str">
        <v>Ipswich Jaffa</v>
      </c>
      <c r="AH23" t="str">
        <v>M</v>
      </c>
      <c r="AI23" t="str">
        <v/>
      </c>
      <c r="BJ23" t="str">
        <v>Caleb Koffie</v>
      </c>
      <c r="BK23" t="str">
        <v>Colchester &amp; Tendring AC</v>
      </c>
      <c r="BL23" t="str">
        <v>M</v>
      </c>
      <c r="BM23" t="str">
        <v/>
      </c>
      <c r="BP23" t="str">
        <v>Edward Lyne</v>
      </c>
      <c r="BQ23" t="str">
        <v>Colchester Harriers</v>
      </c>
      <c r="BR23" t="str">
        <v>M</v>
      </c>
      <c r="BS23" t="str">
        <v/>
      </c>
      <c r="CN23" t="str">
        <v>Callum Thorn</v>
      </c>
      <c r="CO23" t="str">
        <v>Ipswich Jaffa</v>
      </c>
      <c r="CP23" t="str">
        <v>M</v>
      </c>
      <c r="CQ23" t="str">
        <v/>
      </c>
      <c r="DR23" t="str">
        <v>Caleb Koffie</v>
      </c>
      <c r="DS23" t="str">
        <v>Colchester &amp; Tendring AC</v>
      </c>
      <c r="DT23" t="str">
        <v>M</v>
      </c>
      <c r="DU23" t="str">
        <v/>
      </c>
      <c r="DX23" t="str">
        <v>Edward Lyne</v>
      </c>
      <c r="DY23" t="str">
        <v>Colchester Harriers</v>
      </c>
      <c r="DZ23" t="str">
        <v>M</v>
      </c>
      <c r="EA23" t="str">
        <v/>
      </c>
      <c r="EV23" t="str">
        <v>Callum Thorn</v>
      </c>
      <c r="EW23" t="str">
        <v>Ipswich Jaffa</v>
      </c>
      <c r="EX23" t="str">
        <v>M</v>
      </c>
      <c r="EY23" t="str">
        <v/>
      </c>
      <c r="FZ23" t="str">
        <v>Caleb Koffie</v>
      </c>
      <c r="GA23" t="str">
        <v>Colchester &amp; Tendring AC</v>
      </c>
      <c r="GB23" t="str">
        <v>M</v>
      </c>
      <c r="GC23" t="str">
        <v/>
      </c>
      <c r="GF23" t="str">
        <v>Edward Lyne</v>
      </c>
      <c r="GG23" t="str">
        <v>Colchester Harriers</v>
      </c>
      <c r="GH23" t="str">
        <v>M</v>
      </c>
      <c r="GI23" t="str">
        <v/>
      </c>
      <c r="HD23" t="str">
        <v>Callum Thorn</v>
      </c>
      <c r="HE23" t="str">
        <v>Ipswich Jaffa</v>
      </c>
      <c r="HF23" t="str">
        <v>M</v>
      </c>
      <c r="HG23" t="str">
        <v/>
      </c>
      <c r="IH23" t="str">
        <v>Caleb Koffie</v>
      </c>
      <c r="II23" t="str">
        <v>Colchester &amp; Tendring AC</v>
      </c>
      <c r="IJ23" t="str">
        <v>M</v>
      </c>
      <c r="IK23" t="str">
        <v/>
      </c>
      <c r="IN23" t="str">
        <v>Edward Lyne</v>
      </c>
      <c r="IO23" t="str">
        <v>Colchester Harriers</v>
      </c>
      <c r="IP23" t="str">
        <v>M</v>
      </c>
      <c r="IQ23" t="str">
        <v/>
      </c>
      <c r="JL23" t="str">
        <v>Callum Thorn</v>
      </c>
      <c r="JM23" t="str">
        <v>Ipswich Jaffa</v>
      </c>
      <c r="JN23" t="str">
        <v>M</v>
      </c>
      <c r="JO23" t="str">
        <v/>
      </c>
    </row>
    <row r="24" spans="2:275" x14ac:dyDescent="0.35">
      <c r="B24" t="str">
        <v>Byron Mooney</v>
      </c>
      <c r="C24" t="str">
        <v>Colchester &amp; Tendring AC</v>
      </c>
      <c r="D24" t="str">
        <v>M</v>
      </c>
      <c r="E24" t="str">
        <v/>
      </c>
      <c r="H24" t="str">
        <v>Elliot Frost</v>
      </c>
      <c r="I24" t="str">
        <v>Colchester Harriers</v>
      </c>
      <c r="J24" t="str">
        <v>M</v>
      </c>
      <c r="K24" t="str">
        <v/>
      </c>
      <c r="AF24" t="str">
        <v>Connor Peck</v>
      </c>
      <c r="AG24" t="str">
        <v>Ipswich Jaffa</v>
      </c>
      <c r="AH24" t="str">
        <v>M</v>
      </c>
      <c r="AI24" t="str">
        <v/>
      </c>
      <c r="BJ24" t="str">
        <v>Byron Mooney</v>
      </c>
      <c r="BK24" t="str">
        <v>Colchester &amp; Tendring AC</v>
      </c>
      <c r="BL24" t="str">
        <v>M</v>
      </c>
      <c r="BM24" t="str">
        <v/>
      </c>
      <c r="BP24" t="str">
        <v>Elliot Frost</v>
      </c>
      <c r="BQ24" t="str">
        <v>Colchester Harriers</v>
      </c>
      <c r="BR24" t="str">
        <v>M</v>
      </c>
      <c r="BS24" t="str">
        <v/>
      </c>
      <c r="CN24" t="str">
        <v>Connor Peck</v>
      </c>
      <c r="CO24" t="str">
        <v>Ipswich Jaffa</v>
      </c>
      <c r="CP24" t="str">
        <v>M</v>
      </c>
      <c r="CQ24" t="str">
        <v/>
      </c>
      <c r="DR24" t="str">
        <v>Byron Mooney</v>
      </c>
      <c r="DS24" t="str">
        <v>Colchester &amp; Tendring AC</v>
      </c>
      <c r="DT24" t="str">
        <v>M</v>
      </c>
      <c r="DU24">
        <v>32</v>
      </c>
      <c r="DX24" t="str">
        <v>Elliot Frost</v>
      </c>
      <c r="DY24" t="str">
        <v>Colchester Harriers</v>
      </c>
      <c r="DZ24" t="str">
        <v>M</v>
      </c>
      <c r="EA24" t="str">
        <v/>
      </c>
      <c r="EV24" t="str">
        <v>Connor Peck</v>
      </c>
      <c r="EW24" t="str">
        <v>Ipswich Jaffa</v>
      </c>
      <c r="EX24" t="str">
        <v>M</v>
      </c>
      <c r="EY24" t="str">
        <v/>
      </c>
      <c r="FZ24" t="str">
        <v>Byron Mooney</v>
      </c>
      <c r="GA24" t="str">
        <v>Colchester &amp; Tendring AC</v>
      </c>
      <c r="GB24" t="str">
        <v>M</v>
      </c>
      <c r="GC24" t="str">
        <v/>
      </c>
      <c r="GF24" t="str">
        <v>Elliot Frost</v>
      </c>
      <c r="GG24" t="str">
        <v>Colchester Harriers</v>
      </c>
      <c r="GH24" t="str">
        <v>M</v>
      </c>
      <c r="GI24" t="str">
        <v/>
      </c>
      <c r="HD24" t="str">
        <v>Connor Peck</v>
      </c>
      <c r="HE24" t="str">
        <v>Ipswich Jaffa</v>
      </c>
      <c r="HF24" t="str">
        <v>M</v>
      </c>
      <c r="HG24" t="str">
        <v/>
      </c>
      <c r="IH24" t="str">
        <v>Byron Mooney</v>
      </c>
      <c r="II24" t="str">
        <v>Colchester &amp; Tendring AC</v>
      </c>
      <c r="IJ24" t="str">
        <v>M</v>
      </c>
      <c r="IK24" t="str">
        <v/>
      </c>
      <c r="IN24" t="str">
        <v>Elliot Frost</v>
      </c>
      <c r="IO24" t="str">
        <v>Colchester Harriers</v>
      </c>
      <c r="IP24" t="str">
        <v>M</v>
      </c>
      <c r="IQ24" t="str">
        <v/>
      </c>
      <c r="JL24" t="str">
        <v>Connor Peck</v>
      </c>
      <c r="JM24" t="str">
        <v>Ipswich Jaffa</v>
      </c>
      <c r="JN24" t="str">
        <v>M</v>
      </c>
      <c r="JO24" t="str">
        <v/>
      </c>
    </row>
    <row r="25" spans="2:275" x14ac:dyDescent="0.35">
      <c r="B25" t="str">
        <v>Sam Selby</v>
      </c>
      <c r="C25" t="str">
        <v>Colchester &amp; Tendring AC</v>
      </c>
      <c r="D25" t="str">
        <v>M</v>
      </c>
      <c r="E25" t="str">
        <v/>
      </c>
      <c r="H25" t="str">
        <v>Ethan Clarke</v>
      </c>
      <c r="I25" t="str">
        <v>Colchester Harriers</v>
      </c>
      <c r="J25" t="str">
        <v>M</v>
      </c>
      <c r="K25" t="str">
        <v/>
      </c>
      <c r="AF25" t="str">
        <v>Matthew Peck</v>
      </c>
      <c r="AG25" t="str">
        <v>Ipswich Jaffa</v>
      </c>
      <c r="AH25" t="str">
        <v>M</v>
      </c>
      <c r="AI25">
        <v>4</v>
      </c>
      <c r="BJ25" t="str">
        <v>Sam Selby</v>
      </c>
      <c r="BK25" t="str">
        <v>Colchester &amp; Tendring AC</v>
      </c>
      <c r="BL25" t="str">
        <v>M</v>
      </c>
      <c r="BM25" t="str">
        <v/>
      </c>
      <c r="BP25" t="str">
        <v>Ethan Clarke</v>
      </c>
      <c r="BQ25" t="str">
        <v>Colchester Harriers</v>
      </c>
      <c r="BR25" t="str">
        <v>M</v>
      </c>
      <c r="BS25" t="str">
        <v/>
      </c>
      <c r="CN25" t="str">
        <v>Matthew Peck</v>
      </c>
      <c r="CO25" t="str">
        <v>Ipswich Jaffa</v>
      </c>
      <c r="CP25" t="str">
        <v>M</v>
      </c>
      <c r="CQ25">
        <v>19</v>
      </c>
      <c r="DR25" t="str">
        <v>Sam Selby</v>
      </c>
      <c r="DS25" t="str">
        <v>Colchester &amp; Tendring AC</v>
      </c>
      <c r="DT25" t="str">
        <v>M</v>
      </c>
      <c r="DU25" t="str">
        <v/>
      </c>
      <c r="DX25" t="str">
        <v>Ethan Clarke</v>
      </c>
      <c r="DY25" t="str">
        <v>Colchester Harriers</v>
      </c>
      <c r="DZ25" t="str">
        <v>M</v>
      </c>
      <c r="EA25" t="str">
        <v/>
      </c>
      <c r="EV25" t="str">
        <v>Matthew Peck</v>
      </c>
      <c r="EW25" t="str">
        <v>Ipswich Jaffa</v>
      </c>
      <c r="EX25" t="str">
        <v>M</v>
      </c>
      <c r="EY25">
        <v>3</v>
      </c>
      <c r="FZ25" t="str">
        <v>Sam Selby</v>
      </c>
      <c r="GA25" t="str">
        <v>Colchester &amp; Tendring AC</v>
      </c>
      <c r="GB25" t="str">
        <v>M</v>
      </c>
      <c r="GC25" t="str">
        <v/>
      </c>
      <c r="GF25" t="str">
        <v>Ethan Clarke</v>
      </c>
      <c r="GG25" t="str">
        <v>Colchester Harriers</v>
      </c>
      <c r="GH25" t="str">
        <v>M</v>
      </c>
      <c r="GI25" t="str">
        <v/>
      </c>
      <c r="HD25" t="str">
        <v>Matthew Peck</v>
      </c>
      <c r="HE25" t="str">
        <v>Ipswich Jaffa</v>
      </c>
      <c r="HF25" t="str">
        <v>M</v>
      </c>
      <c r="HG25">
        <v>10</v>
      </c>
      <c r="IH25" t="str">
        <v>Sam Selby</v>
      </c>
      <c r="II25" t="str">
        <v>Colchester &amp; Tendring AC</v>
      </c>
      <c r="IJ25" t="str">
        <v>M</v>
      </c>
      <c r="IK25" t="str">
        <v/>
      </c>
      <c r="IN25" t="str">
        <v>Ethan Clarke</v>
      </c>
      <c r="IO25" t="str">
        <v>Colchester Harriers</v>
      </c>
      <c r="IP25" t="str">
        <v>M</v>
      </c>
      <c r="IQ25" t="str">
        <v/>
      </c>
      <c r="JL25" t="str">
        <v>Matthew Peck</v>
      </c>
      <c r="JM25" t="str">
        <v>Ipswich Jaffa</v>
      </c>
      <c r="JN25" t="str">
        <v>M</v>
      </c>
      <c r="JO25" t="str">
        <v/>
      </c>
    </row>
    <row r="26" spans="2:275" x14ac:dyDescent="0.35">
      <c r="B26" t="str">
        <v>Rowan Stringer</v>
      </c>
      <c r="C26" t="str">
        <v>Colchester &amp; Tendring AC</v>
      </c>
      <c r="D26" t="str">
        <v>M</v>
      </c>
      <c r="E26">
        <v>10</v>
      </c>
      <c r="H26" t="str">
        <v>Finlay Weir</v>
      </c>
      <c r="I26" t="str">
        <v>Colchester Harriers</v>
      </c>
      <c r="J26" t="str">
        <v>M</v>
      </c>
      <c r="K26">
        <v>15</v>
      </c>
      <c r="AF26" t="str">
        <v>Eli Bowman</v>
      </c>
      <c r="AG26" t="str">
        <v>Ipswich Jaffa</v>
      </c>
      <c r="AH26" t="str">
        <v>M</v>
      </c>
      <c r="AI26">
        <v>6</v>
      </c>
      <c r="BJ26" t="str">
        <v>Rowan Stringer</v>
      </c>
      <c r="BK26" t="str">
        <v>Colchester &amp; Tendring AC</v>
      </c>
      <c r="BL26" t="str">
        <v>M</v>
      </c>
      <c r="BM26">
        <v>9</v>
      </c>
      <c r="BP26" t="str">
        <v>Finlay Weir</v>
      </c>
      <c r="BQ26" t="str">
        <v>Colchester Harriers</v>
      </c>
      <c r="BR26" t="str">
        <v>M</v>
      </c>
      <c r="BS26" t="str">
        <v/>
      </c>
      <c r="CN26" t="str">
        <v>Eli Bowman</v>
      </c>
      <c r="CO26" t="str">
        <v>Ipswich Jaffa</v>
      </c>
      <c r="CP26" t="str">
        <v>M</v>
      </c>
      <c r="CQ26" t="str">
        <v/>
      </c>
      <c r="DR26" t="str">
        <v>Rowan Stringer</v>
      </c>
      <c r="DS26" t="str">
        <v>Colchester &amp; Tendring AC</v>
      </c>
      <c r="DT26" t="str">
        <v>M</v>
      </c>
      <c r="DU26">
        <v>12</v>
      </c>
      <c r="DX26" t="str">
        <v>Finlay Weir</v>
      </c>
      <c r="DY26" t="str">
        <v>Colchester Harriers</v>
      </c>
      <c r="DZ26" t="str">
        <v>M</v>
      </c>
      <c r="EA26">
        <v>20</v>
      </c>
      <c r="EV26" t="str">
        <v>Eli Bowman</v>
      </c>
      <c r="EW26" t="str">
        <v>Ipswich Jaffa</v>
      </c>
      <c r="EX26" t="str">
        <v>M</v>
      </c>
      <c r="EY26">
        <v>8</v>
      </c>
      <c r="FZ26" t="str">
        <v>Rowan Stringer</v>
      </c>
      <c r="GA26" t="str">
        <v>Colchester &amp; Tendring AC</v>
      </c>
      <c r="GB26" t="str">
        <v>M</v>
      </c>
      <c r="GC26">
        <v>9</v>
      </c>
      <c r="GF26" t="str">
        <v>Finlay Weir</v>
      </c>
      <c r="GG26" t="str">
        <v>Colchester Harriers</v>
      </c>
      <c r="GH26" t="str">
        <v>M</v>
      </c>
      <c r="GI26" t="str">
        <v/>
      </c>
      <c r="HD26" t="str">
        <v>Eli Bowman</v>
      </c>
      <c r="HE26" t="str">
        <v>Ipswich Jaffa</v>
      </c>
      <c r="HF26" t="str">
        <v>M</v>
      </c>
      <c r="HG26">
        <v>5</v>
      </c>
      <c r="IH26" t="str">
        <v>Rowan Stringer</v>
      </c>
      <c r="II26" t="str">
        <v>Colchester &amp; Tendring AC</v>
      </c>
      <c r="IJ26" t="str">
        <v>M</v>
      </c>
      <c r="IK26" t="str">
        <v/>
      </c>
      <c r="IN26" t="str">
        <v>Finlay Weir</v>
      </c>
      <c r="IO26" t="str">
        <v>Colchester Harriers</v>
      </c>
      <c r="IP26" t="str">
        <v>M</v>
      </c>
      <c r="IQ26" t="str">
        <v/>
      </c>
      <c r="JL26" t="str">
        <v>Eli Bowman</v>
      </c>
      <c r="JM26" t="str">
        <v>Ipswich Jaffa</v>
      </c>
      <c r="JN26" t="str">
        <v>M</v>
      </c>
      <c r="JO26" t="str">
        <v/>
      </c>
    </row>
    <row r="27" spans="2:275" x14ac:dyDescent="0.35">
      <c r="B27" t="str">
        <v>Ely Thompson</v>
      </c>
      <c r="C27" t="str">
        <v>Colchester &amp; Tendring AC</v>
      </c>
      <c r="D27" t="str">
        <v>M</v>
      </c>
      <c r="E27" t="str">
        <v/>
      </c>
      <c r="H27" t="str">
        <v>Finley Green</v>
      </c>
      <c r="I27" t="str">
        <v>Colchester Harriers</v>
      </c>
      <c r="J27" t="str">
        <v>M</v>
      </c>
      <c r="K27" t="str">
        <v/>
      </c>
      <c r="AF27" t="str">
        <v>Seth Bowman</v>
      </c>
      <c r="AG27" t="str">
        <v>Ipswich Jaffa</v>
      </c>
      <c r="AH27" t="str">
        <v>M</v>
      </c>
      <c r="AI27">
        <v>2</v>
      </c>
      <c r="BJ27" t="str">
        <v>Ely Thompson</v>
      </c>
      <c r="BK27" t="str">
        <v>Colchester &amp; Tendring AC</v>
      </c>
      <c r="BL27" t="str">
        <v>M</v>
      </c>
      <c r="BM27" t="str">
        <v/>
      </c>
      <c r="BP27" t="str">
        <v>Finley Green</v>
      </c>
      <c r="BQ27" t="str">
        <v>Colchester Harriers</v>
      </c>
      <c r="BR27" t="str">
        <v>M</v>
      </c>
      <c r="BS27" t="str">
        <v/>
      </c>
      <c r="CN27" t="str">
        <v>Seth Bowman</v>
      </c>
      <c r="CO27" t="str">
        <v>Ipswich Jaffa</v>
      </c>
      <c r="CP27" t="str">
        <v>M</v>
      </c>
      <c r="CQ27" t="str">
        <v/>
      </c>
      <c r="DR27" t="str">
        <v>Ely Thompson</v>
      </c>
      <c r="DS27" t="str">
        <v>Colchester &amp; Tendring AC</v>
      </c>
      <c r="DT27" t="str">
        <v>M</v>
      </c>
      <c r="DU27" t="str">
        <v/>
      </c>
      <c r="DX27" t="str">
        <v>Finley Green</v>
      </c>
      <c r="DY27" t="str">
        <v>Colchester Harriers</v>
      </c>
      <c r="DZ27" t="str">
        <v>M</v>
      </c>
      <c r="EA27" t="str">
        <v/>
      </c>
      <c r="EV27" t="str">
        <v>Seth Bowman</v>
      </c>
      <c r="EW27" t="str">
        <v>Ipswich Jaffa</v>
      </c>
      <c r="EX27" t="str">
        <v>M</v>
      </c>
      <c r="EY27">
        <v>9</v>
      </c>
      <c r="FZ27" t="str">
        <v>Ely Thompson</v>
      </c>
      <c r="GA27" t="str">
        <v>Colchester &amp; Tendring AC</v>
      </c>
      <c r="GB27" t="str">
        <v>M</v>
      </c>
      <c r="GC27" t="str">
        <v/>
      </c>
      <c r="GF27" t="str">
        <v>Finley Green</v>
      </c>
      <c r="GG27" t="str">
        <v>Colchester Harriers</v>
      </c>
      <c r="GH27" t="str">
        <v>M</v>
      </c>
      <c r="GI27" t="str">
        <v/>
      </c>
      <c r="HD27" t="str">
        <v>Seth Bowman</v>
      </c>
      <c r="HE27" t="str">
        <v>Ipswich Jaffa</v>
      </c>
      <c r="HF27" t="str">
        <v>M</v>
      </c>
      <c r="HG27">
        <v>4</v>
      </c>
      <c r="IH27" t="str">
        <v>Ely Thompson</v>
      </c>
      <c r="II27" t="str">
        <v>Colchester &amp; Tendring AC</v>
      </c>
      <c r="IJ27" t="str">
        <v>M</v>
      </c>
      <c r="IK27" t="str">
        <v/>
      </c>
      <c r="IN27" t="str">
        <v>Finley Green</v>
      </c>
      <c r="IO27" t="str">
        <v>Colchester Harriers</v>
      </c>
      <c r="IP27" t="str">
        <v>M</v>
      </c>
      <c r="IQ27" t="str">
        <v/>
      </c>
      <c r="JL27" t="str">
        <v>Seth Bowman</v>
      </c>
      <c r="JM27" t="str">
        <v>Ipswich Jaffa</v>
      </c>
      <c r="JN27" t="str">
        <v>M</v>
      </c>
      <c r="JO27" t="str">
        <v/>
      </c>
    </row>
    <row r="28" spans="2:275" x14ac:dyDescent="0.35">
      <c r="B28" t="str">
        <v>Micah Udechuku</v>
      </c>
      <c r="C28" t="str">
        <v>Colchester &amp; Tendring AC</v>
      </c>
      <c r="D28" t="str">
        <v>M</v>
      </c>
      <c r="E28" t="str">
        <v/>
      </c>
      <c r="H28" t="str">
        <v>Finley Greenleaf</v>
      </c>
      <c r="I28" t="str">
        <v>Colchester Harriers</v>
      </c>
      <c r="J28" t="str">
        <v>M</v>
      </c>
      <c r="K28" t="str">
        <v/>
      </c>
      <c r="AF28" t="str">
        <v>Nate Steele</v>
      </c>
      <c r="AG28" t="str">
        <v>Ipswich Jaffa</v>
      </c>
      <c r="AH28" t="str">
        <v>M</v>
      </c>
      <c r="AI28">
        <v>42</v>
      </c>
      <c r="BJ28" t="str">
        <v>Micah Udechuku</v>
      </c>
      <c r="BK28" t="str">
        <v>Colchester &amp; Tendring AC</v>
      </c>
      <c r="BL28" t="str">
        <v>M</v>
      </c>
      <c r="BM28" t="str">
        <v/>
      </c>
      <c r="BP28" t="str">
        <v>Finley Greenleaf</v>
      </c>
      <c r="BQ28" t="str">
        <v>Colchester Harriers</v>
      </c>
      <c r="BR28" t="str">
        <v>M</v>
      </c>
      <c r="BS28" t="str">
        <v/>
      </c>
      <c r="CN28" t="str">
        <v>Nate Steele</v>
      </c>
      <c r="CO28" t="str">
        <v>Ipswich Jaffa</v>
      </c>
      <c r="CP28" t="str">
        <v>M</v>
      </c>
      <c r="CQ28" t="str">
        <v/>
      </c>
      <c r="DR28" t="str">
        <v>Micah Udechuku</v>
      </c>
      <c r="DS28" t="str">
        <v>Colchester &amp; Tendring AC</v>
      </c>
      <c r="DT28" t="str">
        <v>M</v>
      </c>
      <c r="DU28" t="str">
        <v/>
      </c>
      <c r="DX28" t="str">
        <v>Finley Greenleaf</v>
      </c>
      <c r="DY28" t="str">
        <v>Colchester Harriers</v>
      </c>
      <c r="DZ28" t="str">
        <v>M</v>
      </c>
      <c r="EA28" t="str">
        <v/>
      </c>
      <c r="EV28" t="str">
        <v>Nate Steele</v>
      </c>
      <c r="EW28" t="str">
        <v>Ipswich Jaffa</v>
      </c>
      <c r="EX28" t="str">
        <v>M</v>
      </c>
      <c r="EY28" t="str">
        <v/>
      </c>
      <c r="FZ28" t="str">
        <v>Micah Udechuku</v>
      </c>
      <c r="GA28" t="str">
        <v>Colchester &amp; Tendring AC</v>
      </c>
      <c r="GB28" t="str">
        <v>M</v>
      </c>
      <c r="GC28" t="str">
        <v/>
      </c>
      <c r="GF28" t="str">
        <v>Finley Greenleaf</v>
      </c>
      <c r="GG28" t="str">
        <v>Colchester Harriers</v>
      </c>
      <c r="GH28" t="str">
        <v>M</v>
      </c>
      <c r="GI28" t="str">
        <v/>
      </c>
      <c r="HD28" t="str">
        <v>Nate Steele</v>
      </c>
      <c r="HE28" t="str">
        <v>Ipswich Jaffa</v>
      </c>
      <c r="HF28" t="str">
        <v>M</v>
      </c>
      <c r="HG28">
        <v>31</v>
      </c>
      <c r="IH28" t="str">
        <v>Micah Udechuku</v>
      </c>
      <c r="II28" t="str">
        <v>Colchester &amp; Tendring AC</v>
      </c>
      <c r="IJ28" t="str">
        <v>M</v>
      </c>
      <c r="IK28" t="str">
        <v/>
      </c>
      <c r="IN28" t="str">
        <v>Finley Greenleaf</v>
      </c>
      <c r="IO28" t="str">
        <v>Colchester Harriers</v>
      </c>
      <c r="IP28" t="str">
        <v>M</v>
      </c>
      <c r="IQ28" t="str">
        <v/>
      </c>
      <c r="JL28" t="str">
        <v>Nate Steele</v>
      </c>
      <c r="JM28" t="str">
        <v>Ipswich Jaffa</v>
      </c>
      <c r="JN28" t="str">
        <v>M</v>
      </c>
      <c r="JO28" t="str">
        <v/>
      </c>
    </row>
    <row r="29" spans="2:275" x14ac:dyDescent="0.35">
      <c r="B29" t="str">
        <v>Noah Udechuku</v>
      </c>
      <c r="C29" t="str">
        <v>Colchester &amp; Tendring AC</v>
      </c>
      <c r="D29" t="str">
        <v>M</v>
      </c>
      <c r="E29" t="str">
        <v/>
      </c>
      <c r="H29" t="str">
        <v>Finley Smith</v>
      </c>
      <c r="I29" t="str">
        <v>Colchester Harriers</v>
      </c>
      <c r="J29" t="str">
        <v>M</v>
      </c>
      <c r="K29" t="str">
        <v/>
      </c>
      <c r="AF29" t="str">
        <v>Josiah Chester</v>
      </c>
      <c r="AG29" t="str">
        <v>Ipswich Jaffa</v>
      </c>
      <c r="AH29" t="str">
        <v>M</v>
      </c>
      <c r="AI29">
        <v>38</v>
      </c>
      <c r="BJ29" t="str">
        <v>Noah Udechuku</v>
      </c>
      <c r="BK29" t="str">
        <v>Colchester &amp; Tendring AC</v>
      </c>
      <c r="BL29" t="str">
        <v>M</v>
      </c>
      <c r="BM29" t="str">
        <v/>
      </c>
      <c r="BP29" t="str">
        <v>Finley Smith</v>
      </c>
      <c r="BQ29" t="str">
        <v>Colchester Harriers</v>
      </c>
      <c r="BR29" t="str">
        <v>M</v>
      </c>
      <c r="BS29" t="str">
        <v/>
      </c>
      <c r="CN29" t="str">
        <v>Josiah Chester</v>
      </c>
      <c r="CO29" t="str">
        <v>Ipswich Jaffa</v>
      </c>
      <c r="CP29" t="str">
        <v>M</v>
      </c>
      <c r="CQ29" t="str">
        <v/>
      </c>
      <c r="DR29" t="str">
        <v>Noah Udechuku</v>
      </c>
      <c r="DS29" t="str">
        <v>Colchester &amp; Tendring AC</v>
      </c>
      <c r="DT29" t="str">
        <v>M</v>
      </c>
      <c r="DU29" t="str">
        <v/>
      </c>
      <c r="DX29" t="str">
        <v>Finley Smith</v>
      </c>
      <c r="DY29" t="str">
        <v>Colchester Harriers</v>
      </c>
      <c r="DZ29" t="str">
        <v>M</v>
      </c>
      <c r="EA29">
        <v>43</v>
      </c>
      <c r="EV29" t="str">
        <v>Josiah Chester</v>
      </c>
      <c r="EW29" t="str">
        <v>Ipswich Jaffa</v>
      </c>
      <c r="EX29" t="str">
        <v>M</v>
      </c>
      <c r="EY29" t="str">
        <v/>
      </c>
      <c r="FZ29" t="str">
        <v>Noah Udechuku</v>
      </c>
      <c r="GA29" t="str">
        <v>Colchester &amp; Tendring AC</v>
      </c>
      <c r="GB29" t="str">
        <v>M</v>
      </c>
      <c r="GC29" t="str">
        <v/>
      </c>
      <c r="GF29" t="str">
        <v>Finley Smith</v>
      </c>
      <c r="GG29" t="str">
        <v>Colchester Harriers</v>
      </c>
      <c r="GH29" t="str">
        <v>M</v>
      </c>
      <c r="GI29" t="str">
        <v/>
      </c>
      <c r="HD29" t="str">
        <v>Josiah Chester</v>
      </c>
      <c r="HE29" t="str">
        <v>Ipswich Jaffa</v>
      </c>
      <c r="HF29" t="str">
        <v>M</v>
      </c>
      <c r="HG29" t="str">
        <v/>
      </c>
      <c r="IH29" t="str">
        <v>Noah Udechuku</v>
      </c>
      <c r="II29" t="str">
        <v>Colchester &amp; Tendring AC</v>
      </c>
      <c r="IJ29" t="str">
        <v>M</v>
      </c>
      <c r="IK29" t="str">
        <v/>
      </c>
      <c r="IN29" t="str">
        <v>Finley Smith</v>
      </c>
      <c r="IO29" t="str">
        <v>Colchester Harriers</v>
      </c>
      <c r="IP29" t="str">
        <v>M</v>
      </c>
      <c r="IQ29" t="str">
        <v/>
      </c>
      <c r="JL29" t="str">
        <v>Josiah Chester</v>
      </c>
      <c r="JM29" t="str">
        <v>Ipswich Jaffa</v>
      </c>
      <c r="JN29" t="str">
        <v>M</v>
      </c>
      <c r="JO29" t="str">
        <v/>
      </c>
    </row>
    <row r="30" spans="2:275" x14ac:dyDescent="0.35">
      <c r="B30" t="str">
        <v>Jacob Wadley</v>
      </c>
      <c r="C30" t="str">
        <v>Colchester &amp; Tendring AC</v>
      </c>
      <c r="D30" t="str">
        <v>M</v>
      </c>
      <c r="E30" t="str">
        <v/>
      </c>
      <c r="H30" t="str">
        <v>Finn McGonagle</v>
      </c>
      <c r="I30" t="str">
        <v>Colchester Harriers</v>
      </c>
      <c r="J30" t="str">
        <v>M</v>
      </c>
      <c r="K30">
        <v>39</v>
      </c>
      <c r="AF30" t="str">
        <v>Henry Chester</v>
      </c>
      <c r="AG30" t="str">
        <v>Ipswich Jaffa</v>
      </c>
      <c r="AH30" t="str">
        <v>M</v>
      </c>
      <c r="AI30">
        <v>35</v>
      </c>
      <c r="BJ30" t="str">
        <v>Jacob Wadley</v>
      </c>
      <c r="BK30" t="str">
        <v>Colchester &amp; Tendring AC</v>
      </c>
      <c r="BL30" t="str">
        <v>M</v>
      </c>
      <c r="BM30" t="str">
        <v/>
      </c>
      <c r="BP30" t="str">
        <v>Finn McGonagle</v>
      </c>
      <c r="BQ30" t="str">
        <v>Colchester Harriers</v>
      </c>
      <c r="BR30" t="str">
        <v>M</v>
      </c>
      <c r="BS30">
        <v>38</v>
      </c>
      <c r="CN30" t="str">
        <v>Henry Chester</v>
      </c>
      <c r="CO30" t="str">
        <v>Ipswich Jaffa</v>
      </c>
      <c r="CP30" t="str">
        <v>M</v>
      </c>
      <c r="CQ30" t="str">
        <v/>
      </c>
      <c r="DR30" t="str">
        <v>Jacob Wadley</v>
      </c>
      <c r="DS30" t="str">
        <v>Colchester &amp; Tendring AC</v>
      </c>
      <c r="DT30" t="str">
        <v>M</v>
      </c>
      <c r="DU30" t="str">
        <v/>
      </c>
      <c r="DX30" t="str">
        <v>Finn McGonagle</v>
      </c>
      <c r="DY30" t="str">
        <v>Colchester Harriers</v>
      </c>
      <c r="DZ30" t="str">
        <v>M</v>
      </c>
      <c r="EA30">
        <v>44</v>
      </c>
      <c r="EV30" t="str">
        <v>Henry Chester</v>
      </c>
      <c r="EW30" t="str">
        <v>Ipswich Jaffa</v>
      </c>
      <c r="EX30" t="str">
        <v>M</v>
      </c>
      <c r="EY30" t="str">
        <v/>
      </c>
      <c r="FZ30" t="str">
        <v>Jacob Wadley</v>
      </c>
      <c r="GA30" t="str">
        <v>Colchester &amp; Tendring AC</v>
      </c>
      <c r="GB30" t="str">
        <v>M</v>
      </c>
      <c r="GC30" t="str">
        <v/>
      </c>
      <c r="GF30" t="str">
        <v>Finn McGonagle</v>
      </c>
      <c r="GG30" t="str">
        <v>Colchester Harriers</v>
      </c>
      <c r="GH30" t="str">
        <v>M</v>
      </c>
      <c r="GI30">
        <v>44</v>
      </c>
      <c r="HD30" t="str">
        <v>Henry Chester</v>
      </c>
      <c r="HE30" t="str">
        <v>Ipswich Jaffa</v>
      </c>
      <c r="HF30" t="str">
        <v>M</v>
      </c>
      <c r="HG30" t="str">
        <v/>
      </c>
      <c r="IH30" t="str">
        <v>Jacob Wadley</v>
      </c>
      <c r="II30" t="str">
        <v>Colchester &amp; Tendring AC</v>
      </c>
      <c r="IJ30" t="str">
        <v>M</v>
      </c>
      <c r="IK30" t="str">
        <v/>
      </c>
      <c r="IN30" t="str">
        <v>Finn McGonagle</v>
      </c>
      <c r="IO30" t="str">
        <v>Colchester Harriers</v>
      </c>
      <c r="IP30" t="str">
        <v>M</v>
      </c>
      <c r="IQ30" t="str">
        <v/>
      </c>
      <c r="JL30" t="str">
        <v>Henry Chester</v>
      </c>
      <c r="JM30" t="str">
        <v>Ipswich Jaffa</v>
      </c>
      <c r="JN30" t="str">
        <v>M</v>
      </c>
      <c r="JO30" t="str">
        <v/>
      </c>
    </row>
    <row r="31" spans="2:275" x14ac:dyDescent="0.35">
      <c r="B31" t="str">
        <v>Wilbur Wheatley</v>
      </c>
      <c r="C31" t="str">
        <v>Colchester &amp; Tendring AC</v>
      </c>
      <c r="D31" t="str">
        <v>M</v>
      </c>
      <c r="E31" t="str">
        <v/>
      </c>
      <c r="H31" t="str">
        <v>Francesco Valente</v>
      </c>
      <c r="I31" t="str">
        <v>Colchester Harriers</v>
      </c>
      <c r="J31" t="str">
        <v>M</v>
      </c>
      <c r="K31" t="str">
        <v/>
      </c>
      <c r="AF31" t="str">
        <v>Isaac Dinwiddle</v>
      </c>
      <c r="AG31" t="str">
        <v>Ipswich Jaffa</v>
      </c>
      <c r="AH31" t="str">
        <v>M</v>
      </c>
      <c r="AI31">
        <v>30</v>
      </c>
      <c r="BJ31" t="str">
        <v>Wilbur Wheatley</v>
      </c>
      <c r="BK31" t="str">
        <v>Colchester &amp; Tendring AC</v>
      </c>
      <c r="BL31" t="str">
        <v>M</v>
      </c>
      <c r="BM31" t="str">
        <v/>
      </c>
      <c r="BP31" t="str">
        <v>Francesco Valente</v>
      </c>
      <c r="BQ31" t="str">
        <v>Colchester Harriers</v>
      </c>
      <c r="BR31" t="str">
        <v>M</v>
      </c>
      <c r="BS31" t="str">
        <v/>
      </c>
      <c r="CN31" t="str">
        <v>Isaac Dinwiddle</v>
      </c>
      <c r="CO31" t="str">
        <v>Ipswich Jaffa</v>
      </c>
      <c r="CP31" t="str">
        <v>M</v>
      </c>
      <c r="CQ31" t="str">
        <v/>
      </c>
      <c r="DR31" t="str">
        <v>Wilbur Wheatley</v>
      </c>
      <c r="DS31" t="str">
        <v>Colchester &amp; Tendring AC</v>
      </c>
      <c r="DT31" t="str">
        <v>M</v>
      </c>
      <c r="DU31" t="str">
        <v/>
      </c>
      <c r="DX31" t="str">
        <v>Francesco Valente</v>
      </c>
      <c r="DY31" t="str">
        <v>Colchester Harriers</v>
      </c>
      <c r="DZ31" t="str">
        <v>M</v>
      </c>
      <c r="EA31" t="str">
        <v/>
      </c>
      <c r="EV31" t="str">
        <v>Isaac Dinwiddle</v>
      </c>
      <c r="EW31" t="str">
        <v>Ipswich Jaffa</v>
      </c>
      <c r="EX31" t="str">
        <v>M</v>
      </c>
      <c r="EY31" t="str">
        <v/>
      </c>
      <c r="FZ31" t="str">
        <v>Wilbur Wheatley</v>
      </c>
      <c r="GA31" t="str">
        <v>Colchester &amp; Tendring AC</v>
      </c>
      <c r="GB31" t="str">
        <v>M</v>
      </c>
      <c r="GC31" t="str">
        <v/>
      </c>
      <c r="GF31" t="str">
        <v>Francesco Valente</v>
      </c>
      <c r="GG31" t="str">
        <v>Colchester Harriers</v>
      </c>
      <c r="GH31" t="str">
        <v>M</v>
      </c>
      <c r="GI31" t="str">
        <v/>
      </c>
      <c r="HD31" t="str">
        <v>Isaac Dinwiddle</v>
      </c>
      <c r="HE31" t="str">
        <v>Ipswich Jaffa</v>
      </c>
      <c r="HF31" t="str">
        <v>M</v>
      </c>
      <c r="HG31" t="str">
        <v/>
      </c>
      <c r="IH31" t="str">
        <v>Wilbur Wheatley</v>
      </c>
      <c r="II31" t="str">
        <v>Colchester &amp; Tendring AC</v>
      </c>
      <c r="IJ31" t="str">
        <v>M</v>
      </c>
      <c r="IK31" t="str">
        <v/>
      </c>
      <c r="IN31" t="str">
        <v>Francesco Valente</v>
      </c>
      <c r="IO31" t="str">
        <v>Colchester Harriers</v>
      </c>
      <c r="IP31" t="str">
        <v>M</v>
      </c>
      <c r="IQ31" t="str">
        <v/>
      </c>
      <c r="JL31" t="str">
        <v>Isaac Dinwiddle</v>
      </c>
      <c r="JM31" t="str">
        <v>Ipswich Jaffa</v>
      </c>
      <c r="JN31" t="str">
        <v>M</v>
      </c>
      <c r="JO31" t="str">
        <v/>
      </c>
    </row>
    <row r="32" spans="2:275" x14ac:dyDescent="0.35">
      <c r="B32" t="str">
        <v>Jacob Allam</v>
      </c>
      <c r="C32" t="str">
        <v>Colchester &amp; Tendring AC</v>
      </c>
      <c r="D32" t="str">
        <v>M</v>
      </c>
      <c r="E32" t="str">
        <v/>
      </c>
      <c r="H32" t="str">
        <v>Gregory Crane</v>
      </c>
      <c r="I32" t="str">
        <v>Colchester Harriers</v>
      </c>
      <c r="J32" t="str">
        <v>M</v>
      </c>
      <c r="K32" t="str">
        <v/>
      </c>
      <c r="AF32" t="str">
        <v>Josh Dinwiddle</v>
      </c>
      <c r="AG32" t="str">
        <v>Ipswich Jaffa</v>
      </c>
      <c r="AH32" t="str">
        <v>M</v>
      </c>
      <c r="AI32">
        <v>34</v>
      </c>
      <c r="BJ32" t="str">
        <v>Jacob Allam</v>
      </c>
      <c r="BK32" t="str">
        <v>Colchester &amp; Tendring AC</v>
      </c>
      <c r="BL32" t="str">
        <v>M</v>
      </c>
      <c r="BM32" t="str">
        <v/>
      </c>
      <c r="BP32" t="str">
        <v>Gregory Crane</v>
      </c>
      <c r="BQ32" t="str">
        <v>Colchester Harriers</v>
      </c>
      <c r="BR32" t="str">
        <v>M</v>
      </c>
      <c r="BS32">
        <v>12</v>
      </c>
      <c r="CN32" t="str">
        <v>Josh Dinwiddle</v>
      </c>
      <c r="CO32" t="str">
        <v>Ipswich Jaffa</v>
      </c>
      <c r="CP32" t="str">
        <v>M</v>
      </c>
      <c r="CQ32" t="str">
        <v/>
      </c>
      <c r="DR32" t="str">
        <v>Jacob Allam</v>
      </c>
      <c r="DS32" t="str">
        <v>Colchester &amp; Tendring AC</v>
      </c>
      <c r="DT32" t="str">
        <v>M</v>
      </c>
      <c r="DU32" t="str">
        <v/>
      </c>
      <c r="DX32" t="str">
        <v>Gregory Crane</v>
      </c>
      <c r="DY32" t="str">
        <v>Colchester Harriers</v>
      </c>
      <c r="DZ32" t="str">
        <v>M</v>
      </c>
      <c r="EA32" t="str">
        <v/>
      </c>
      <c r="EV32" t="str">
        <v>Josh Dinwiddle</v>
      </c>
      <c r="EW32" t="str">
        <v>Ipswich Jaffa</v>
      </c>
      <c r="EX32" t="str">
        <v>M</v>
      </c>
      <c r="EY32" t="str">
        <v/>
      </c>
      <c r="FZ32" t="str">
        <v>Jacob Allam</v>
      </c>
      <c r="GA32" t="str">
        <v>Colchester &amp; Tendring AC</v>
      </c>
      <c r="GB32" t="str">
        <v>M</v>
      </c>
      <c r="GC32" t="str">
        <v/>
      </c>
      <c r="GF32" t="str">
        <v>Gregory Crane</v>
      </c>
      <c r="GG32" t="str">
        <v>Colchester Harriers</v>
      </c>
      <c r="GH32" t="str">
        <v>M</v>
      </c>
      <c r="GI32" t="str">
        <v/>
      </c>
      <c r="HD32" t="str">
        <v>Josh Dinwiddle</v>
      </c>
      <c r="HE32" t="str">
        <v>Ipswich Jaffa</v>
      </c>
      <c r="HF32" t="str">
        <v>M</v>
      </c>
      <c r="HG32" t="str">
        <v/>
      </c>
      <c r="IH32" t="str">
        <v>Jacob Allam</v>
      </c>
      <c r="II32" t="str">
        <v>Colchester &amp; Tendring AC</v>
      </c>
      <c r="IJ32" t="str">
        <v>M</v>
      </c>
      <c r="IK32" t="str">
        <v/>
      </c>
      <c r="IN32" t="str">
        <v>Gregory Crane</v>
      </c>
      <c r="IO32" t="str">
        <v>Colchester Harriers</v>
      </c>
      <c r="IP32" t="str">
        <v>M</v>
      </c>
      <c r="IQ32" t="str">
        <v/>
      </c>
      <c r="JL32" t="str">
        <v>Josh Dinwiddle</v>
      </c>
      <c r="JM32" t="str">
        <v>Ipswich Jaffa</v>
      </c>
      <c r="JN32" t="str">
        <v>M</v>
      </c>
      <c r="JO32" t="str">
        <v/>
      </c>
    </row>
    <row r="33" spans="2:275" x14ac:dyDescent="0.35">
      <c r="B33" t="str">
        <v>Gregory Fry</v>
      </c>
      <c r="C33" t="str">
        <v>Colchester &amp; Tendring AC</v>
      </c>
      <c r="D33" t="str">
        <v>M</v>
      </c>
      <c r="E33" t="str">
        <v/>
      </c>
      <c r="H33" t="str">
        <v>Harrison Cumner</v>
      </c>
      <c r="I33" t="str">
        <v>Colchester Harriers</v>
      </c>
      <c r="J33" t="str">
        <v>M</v>
      </c>
      <c r="K33" t="str">
        <v/>
      </c>
      <c r="AF33" t="str">
        <v>Flynn Taylor</v>
      </c>
      <c r="AG33" t="str">
        <v>Ipswich Jaffa</v>
      </c>
      <c r="AH33" t="str">
        <v>M</v>
      </c>
      <c r="AI33">
        <v>26</v>
      </c>
      <c r="BJ33" t="str">
        <v>Gregory Fry</v>
      </c>
      <c r="BK33" t="str">
        <v>Colchester &amp; Tendring AC</v>
      </c>
      <c r="BL33" t="str">
        <v>M</v>
      </c>
      <c r="BM33" t="str">
        <v/>
      </c>
      <c r="BP33" t="str">
        <v>Harrison Cumner</v>
      </c>
      <c r="BQ33" t="str">
        <v>Colchester Harriers</v>
      </c>
      <c r="BR33" t="str">
        <v>M</v>
      </c>
      <c r="BS33" t="str">
        <v/>
      </c>
      <c r="CN33" t="str">
        <v>Flynn Taylor</v>
      </c>
      <c r="CO33" t="str">
        <v>Ipswich Jaffa</v>
      </c>
      <c r="CP33" t="str">
        <v>M</v>
      </c>
      <c r="CQ33" t="str">
        <v/>
      </c>
      <c r="DR33" t="str">
        <v>Gregory Fry</v>
      </c>
      <c r="DS33" t="str">
        <v>Colchester &amp; Tendring AC</v>
      </c>
      <c r="DT33" t="str">
        <v>M</v>
      </c>
      <c r="DU33">
        <v>22</v>
      </c>
      <c r="DX33" t="str">
        <v>Harrison Cumner</v>
      </c>
      <c r="DY33" t="str">
        <v>Colchester Harriers</v>
      </c>
      <c r="DZ33" t="str">
        <v>M</v>
      </c>
      <c r="EA33" t="str">
        <v/>
      </c>
      <c r="EV33" t="str">
        <v>Flynn Taylor</v>
      </c>
      <c r="EW33" t="str">
        <v>Ipswich Jaffa</v>
      </c>
      <c r="EX33" t="str">
        <v>M</v>
      </c>
      <c r="EY33">
        <v>35</v>
      </c>
      <c r="FZ33" t="str">
        <v>Gregory Fry</v>
      </c>
      <c r="GA33" t="str">
        <v>Colchester &amp; Tendring AC</v>
      </c>
      <c r="GB33" t="str">
        <v>M</v>
      </c>
      <c r="GC33">
        <v>23</v>
      </c>
      <c r="GF33" t="str">
        <v>Harrison Cumner</v>
      </c>
      <c r="GG33" t="str">
        <v>Colchester Harriers</v>
      </c>
      <c r="GH33" t="str">
        <v>M</v>
      </c>
      <c r="GI33" t="str">
        <v/>
      </c>
      <c r="HD33" t="str">
        <v>Flynn Taylor</v>
      </c>
      <c r="HE33" t="str">
        <v>Ipswich Jaffa</v>
      </c>
      <c r="HF33" t="str">
        <v>M</v>
      </c>
      <c r="HG33" t="str">
        <v/>
      </c>
      <c r="IH33" t="str">
        <v>Gregory Fry</v>
      </c>
      <c r="II33" t="str">
        <v>Colchester &amp; Tendring AC</v>
      </c>
      <c r="IJ33" t="str">
        <v>M</v>
      </c>
      <c r="IK33" t="str">
        <v/>
      </c>
      <c r="IN33" t="str">
        <v>Harrison Cumner</v>
      </c>
      <c r="IO33" t="str">
        <v>Colchester Harriers</v>
      </c>
      <c r="IP33" t="str">
        <v>M</v>
      </c>
      <c r="IQ33" t="str">
        <v/>
      </c>
      <c r="JL33" t="str">
        <v>Flynn Taylor</v>
      </c>
      <c r="JM33" t="str">
        <v>Ipswich Jaffa</v>
      </c>
      <c r="JN33" t="str">
        <v>M</v>
      </c>
      <c r="JO33" t="str">
        <v/>
      </c>
    </row>
    <row r="34" spans="2:275" x14ac:dyDescent="0.35">
      <c r="B34" t="str">
        <v>Lawrence Gordon</v>
      </c>
      <c r="C34" t="str">
        <v>Colchester &amp; Tendring AC</v>
      </c>
      <c r="D34" t="str">
        <v>M</v>
      </c>
      <c r="E34" t="str">
        <v/>
      </c>
      <c r="H34" t="str">
        <v>Harry Jeffery</v>
      </c>
      <c r="I34" t="str">
        <v>Colchester Harriers</v>
      </c>
      <c r="J34" t="str">
        <v>M</v>
      </c>
      <c r="K34">
        <v>16</v>
      </c>
      <c r="AF34" t="str">
        <v>Alfie Finbra</v>
      </c>
      <c r="AG34" t="str">
        <v>Ipswich Jaffa</v>
      </c>
      <c r="AH34" t="str">
        <v>M</v>
      </c>
      <c r="AI34">
        <v>23</v>
      </c>
      <c r="BJ34" t="str">
        <v>Lawrence Gordon</v>
      </c>
      <c r="BK34" t="str">
        <v>Colchester &amp; Tendring AC</v>
      </c>
      <c r="BL34" t="str">
        <v>M</v>
      </c>
      <c r="BM34" t="str">
        <v/>
      </c>
      <c r="BP34" t="str">
        <v>Harry Jeffery</v>
      </c>
      <c r="BQ34" t="str">
        <v>Colchester Harriers</v>
      </c>
      <c r="BR34" t="str">
        <v>M</v>
      </c>
      <c r="BS34">
        <v>14</v>
      </c>
      <c r="CN34" t="str">
        <v>Alfie Finbra</v>
      </c>
      <c r="CO34" t="str">
        <v>Ipswich Jaffa</v>
      </c>
      <c r="CP34" t="str">
        <v>M</v>
      </c>
      <c r="CQ34" t="str">
        <v/>
      </c>
      <c r="DR34" t="str">
        <v>Lawrence Gordon</v>
      </c>
      <c r="DS34" t="str">
        <v>Colchester &amp; Tendring AC</v>
      </c>
      <c r="DT34" t="str">
        <v>M</v>
      </c>
      <c r="DU34" t="str">
        <v/>
      </c>
      <c r="DX34" t="str">
        <v>Harry Jeffery</v>
      </c>
      <c r="DY34" t="str">
        <v>Colchester Harriers</v>
      </c>
      <c r="DZ34" t="str">
        <v>M</v>
      </c>
      <c r="EA34">
        <v>23</v>
      </c>
      <c r="EV34" t="str">
        <v>Alfie Finbra</v>
      </c>
      <c r="EW34" t="str">
        <v>Ipswich Jaffa</v>
      </c>
      <c r="EX34" t="str">
        <v>M</v>
      </c>
      <c r="EY34" t="str">
        <v/>
      </c>
      <c r="FZ34" t="str">
        <v>Lawrence Gordon</v>
      </c>
      <c r="GA34" t="str">
        <v>Colchester &amp; Tendring AC</v>
      </c>
      <c r="GB34" t="str">
        <v>M</v>
      </c>
      <c r="GC34">
        <v>16</v>
      </c>
      <c r="GF34" t="str">
        <v>Harry Jeffery</v>
      </c>
      <c r="GG34" t="str">
        <v>Colchester Harriers</v>
      </c>
      <c r="GH34" t="str">
        <v>M</v>
      </c>
      <c r="GI34" t="str">
        <v/>
      </c>
      <c r="HD34" t="str">
        <v>Alfie Finbra</v>
      </c>
      <c r="HE34" t="str">
        <v>Ipswich Jaffa</v>
      </c>
      <c r="HF34" t="str">
        <v>M</v>
      </c>
      <c r="HG34">
        <v>27</v>
      </c>
      <c r="IH34" t="str">
        <v>Lawrence Gordon</v>
      </c>
      <c r="II34" t="str">
        <v>Colchester &amp; Tendring AC</v>
      </c>
      <c r="IJ34" t="str">
        <v>M</v>
      </c>
      <c r="IK34" t="str">
        <v/>
      </c>
      <c r="IN34" t="str">
        <v>Harry Jeffery</v>
      </c>
      <c r="IO34" t="str">
        <v>Colchester Harriers</v>
      </c>
      <c r="IP34" t="str">
        <v>M</v>
      </c>
      <c r="IQ34" t="str">
        <v/>
      </c>
      <c r="JL34" t="str">
        <v>Alfie Finbra</v>
      </c>
      <c r="JM34" t="str">
        <v>Ipswich Jaffa</v>
      </c>
      <c r="JN34" t="str">
        <v>M</v>
      </c>
      <c r="JO34" t="str">
        <v/>
      </c>
    </row>
    <row r="35" spans="2:275" x14ac:dyDescent="0.35">
      <c r="B35" t="str">
        <v>Thomas Hall</v>
      </c>
      <c r="C35" t="str">
        <v>Colchester &amp; Tendring AC</v>
      </c>
      <c r="D35" t="str">
        <v>M</v>
      </c>
      <c r="E35" t="str">
        <v/>
      </c>
      <c r="H35" t="str">
        <v>Hayden Preston</v>
      </c>
      <c r="I35" t="str">
        <v>Colchester Harriers</v>
      </c>
      <c r="J35" t="str">
        <v>M</v>
      </c>
      <c r="K35" t="str">
        <v/>
      </c>
      <c r="AF35" t="str">
        <v>Freddie Orr</v>
      </c>
      <c r="AG35" t="str">
        <v>Ipswich Jaffa</v>
      </c>
      <c r="AH35" t="str">
        <v>M</v>
      </c>
      <c r="AI35">
        <v>44</v>
      </c>
      <c r="BJ35" t="str">
        <v>Thomas Hall</v>
      </c>
      <c r="BK35" t="str">
        <v>Colchester &amp; Tendring AC</v>
      </c>
      <c r="BL35" t="str">
        <v>M</v>
      </c>
      <c r="BM35" t="str">
        <v/>
      </c>
      <c r="BP35" t="str">
        <v>Hayden Preston</v>
      </c>
      <c r="BQ35" t="str">
        <v>Colchester Harriers</v>
      </c>
      <c r="BR35" t="str">
        <v>M</v>
      </c>
      <c r="BS35">
        <v>6</v>
      </c>
      <c r="CN35" t="str">
        <v>Freddie Orr</v>
      </c>
      <c r="CO35" t="str">
        <v>Ipswich Jaffa</v>
      </c>
      <c r="CP35" t="str">
        <v>M</v>
      </c>
      <c r="CQ35">
        <v>42</v>
      </c>
      <c r="DR35" t="str">
        <v>Thomas Hall</v>
      </c>
      <c r="DS35" t="str">
        <v>Colchester &amp; Tendring AC</v>
      </c>
      <c r="DT35" t="str">
        <v>M</v>
      </c>
      <c r="DU35" t="str">
        <v/>
      </c>
      <c r="DX35" t="str">
        <v>Hayden Preston</v>
      </c>
      <c r="DY35" t="str">
        <v>Colchester Harriers</v>
      </c>
      <c r="DZ35" t="str">
        <v>M</v>
      </c>
      <c r="EA35">
        <v>4</v>
      </c>
      <c r="EV35" t="str">
        <v>Freddie Orr</v>
      </c>
      <c r="EW35" t="str">
        <v>Ipswich Jaffa</v>
      </c>
      <c r="EX35" t="str">
        <v>M</v>
      </c>
      <c r="EY35">
        <v>52</v>
      </c>
      <c r="FZ35" t="str">
        <v>Thomas Hall</v>
      </c>
      <c r="GA35" t="str">
        <v>Colchester &amp; Tendring AC</v>
      </c>
      <c r="GB35" t="str">
        <v>M</v>
      </c>
      <c r="GC35" t="str">
        <v/>
      </c>
      <c r="GF35" t="str">
        <v>Hayden Preston</v>
      </c>
      <c r="GG35" t="str">
        <v>Colchester Harriers</v>
      </c>
      <c r="GH35" t="str">
        <v>M</v>
      </c>
      <c r="GI35">
        <v>3</v>
      </c>
      <c r="HD35" t="str">
        <v>Freddie Orr</v>
      </c>
      <c r="HE35" t="str">
        <v>Ipswich Jaffa</v>
      </c>
      <c r="HF35" t="str">
        <v>M</v>
      </c>
      <c r="HG35" t="str">
        <v/>
      </c>
      <c r="IH35" t="str">
        <v>Thomas Hall</v>
      </c>
      <c r="II35" t="str">
        <v>Colchester &amp; Tendring AC</v>
      </c>
      <c r="IJ35" t="str">
        <v>M</v>
      </c>
      <c r="IK35" t="str">
        <v/>
      </c>
      <c r="IN35" t="str">
        <v>Hayden Preston</v>
      </c>
      <c r="IO35" t="str">
        <v>Colchester Harriers</v>
      </c>
      <c r="IP35" t="str">
        <v>M</v>
      </c>
      <c r="IQ35" t="str">
        <v/>
      </c>
      <c r="JL35" t="str">
        <v>Freddie Orr</v>
      </c>
      <c r="JM35" t="str">
        <v>Ipswich Jaffa</v>
      </c>
      <c r="JN35" t="str">
        <v>M</v>
      </c>
      <c r="JO35" t="str">
        <v/>
      </c>
    </row>
    <row r="36" spans="2:275" x14ac:dyDescent="0.35">
      <c r="B36" t="str">
        <v>Xander Muir</v>
      </c>
      <c r="C36" t="str">
        <v>Colchester &amp; Tendring AC</v>
      </c>
      <c r="D36" t="str">
        <v>M</v>
      </c>
      <c r="E36" t="str">
        <v/>
      </c>
      <c r="H36" t="str">
        <v>Henry Reynolds</v>
      </c>
      <c r="I36" t="str">
        <v>Colchester Harriers</v>
      </c>
      <c r="J36" t="str">
        <v>M</v>
      </c>
      <c r="K36" t="str">
        <v/>
      </c>
      <c r="AF36" t="str">
        <v>Frederic Sibbring</v>
      </c>
      <c r="AG36" t="str">
        <v>Ipswich Jaffa</v>
      </c>
      <c r="AH36" t="str">
        <v>M</v>
      </c>
      <c r="AI36" t="str">
        <v/>
      </c>
      <c r="BJ36" t="str">
        <v>Xander Muir</v>
      </c>
      <c r="BK36" t="str">
        <v>Colchester &amp; Tendring AC</v>
      </c>
      <c r="BL36" t="str">
        <v>M</v>
      </c>
      <c r="BM36" t="str">
        <v/>
      </c>
      <c r="BP36" t="str">
        <v>Henry Reynolds</v>
      </c>
      <c r="BQ36" t="str">
        <v>Colchester Harriers</v>
      </c>
      <c r="BR36" t="str">
        <v>M</v>
      </c>
      <c r="BS36" t="str">
        <v/>
      </c>
      <c r="CN36" t="str">
        <v>Frederic Sibbring</v>
      </c>
      <c r="CO36" t="str">
        <v>Ipswich Jaffa</v>
      </c>
      <c r="CP36" t="str">
        <v>M</v>
      </c>
      <c r="CQ36">
        <v>30</v>
      </c>
      <c r="DR36" t="str">
        <v>Xander Muir</v>
      </c>
      <c r="DS36" t="str">
        <v>Colchester &amp; Tendring AC</v>
      </c>
      <c r="DT36" t="str">
        <v>M</v>
      </c>
      <c r="DU36" t="str">
        <v/>
      </c>
      <c r="DX36" t="str">
        <v>Henry Reynolds</v>
      </c>
      <c r="DY36" t="str">
        <v>Colchester Harriers</v>
      </c>
      <c r="DZ36" t="str">
        <v>M</v>
      </c>
      <c r="EA36">
        <v>54</v>
      </c>
      <c r="EV36" t="str">
        <v>Frederic Sibbring</v>
      </c>
      <c r="EW36" t="str">
        <v>Ipswich Jaffa</v>
      </c>
      <c r="EX36" t="str">
        <v>M</v>
      </c>
      <c r="EY36" t="str">
        <v/>
      </c>
      <c r="FZ36" t="str">
        <v>Xander Muir</v>
      </c>
      <c r="GA36" t="str">
        <v>Colchester &amp; Tendring AC</v>
      </c>
      <c r="GB36" t="str">
        <v>M</v>
      </c>
      <c r="GC36" t="str">
        <v/>
      </c>
      <c r="GF36" t="str">
        <v>Henry Reynolds</v>
      </c>
      <c r="GG36" t="str">
        <v>Colchester Harriers</v>
      </c>
      <c r="GH36" t="str">
        <v>M</v>
      </c>
      <c r="GI36" t="str">
        <v/>
      </c>
      <c r="HD36" t="str">
        <v>Frederic Sibbring</v>
      </c>
      <c r="HE36" t="str">
        <v>Ipswich Jaffa</v>
      </c>
      <c r="HF36" t="str">
        <v>M</v>
      </c>
      <c r="HG36" t="str">
        <v/>
      </c>
      <c r="IH36" t="str">
        <v>Xander Muir</v>
      </c>
      <c r="II36" t="str">
        <v>Colchester &amp; Tendring AC</v>
      </c>
      <c r="IJ36" t="str">
        <v>M</v>
      </c>
      <c r="IK36" t="str">
        <v/>
      </c>
      <c r="IN36" t="str">
        <v>Henry Reynolds</v>
      </c>
      <c r="IO36" t="str">
        <v>Colchester Harriers</v>
      </c>
      <c r="IP36" t="str">
        <v>M</v>
      </c>
      <c r="IQ36" t="str">
        <v/>
      </c>
      <c r="JL36" t="str">
        <v>Frederic Sibbring</v>
      </c>
      <c r="JM36" t="str">
        <v>Ipswich Jaffa</v>
      </c>
      <c r="JN36" t="str">
        <v>M</v>
      </c>
      <c r="JO36" t="str">
        <v/>
      </c>
    </row>
    <row r="37" spans="2:275" x14ac:dyDescent="0.35">
      <c r="B37" t="str">
        <v>Mason Partridge</v>
      </c>
      <c r="C37" t="str">
        <v>Colchester &amp; Tendring AC</v>
      </c>
      <c r="D37" t="str">
        <v>M</v>
      </c>
      <c r="E37">
        <v>28</v>
      </c>
      <c r="H37" t="str">
        <v>Jack Cooper</v>
      </c>
      <c r="I37" t="str">
        <v>Colchester Harriers</v>
      </c>
      <c r="J37" t="str">
        <v>M</v>
      </c>
      <c r="K37" t="str">
        <v/>
      </c>
      <c r="BJ37" t="str">
        <v>Mason Partridge</v>
      </c>
      <c r="BK37" t="str">
        <v>Colchester &amp; Tendring AC</v>
      </c>
      <c r="BL37" t="str">
        <v>M</v>
      </c>
      <c r="BM37">
        <v>29</v>
      </c>
      <c r="BP37" t="str">
        <v>Jack Cooper</v>
      </c>
      <c r="BQ37" t="str">
        <v>Colchester Harriers</v>
      </c>
      <c r="BR37" t="str">
        <v>M</v>
      </c>
      <c r="BS37" t="str">
        <v/>
      </c>
      <c r="DR37" t="str">
        <v>Mason Partridge</v>
      </c>
      <c r="DS37" t="str">
        <v>Colchester &amp; Tendring AC</v>
      </c>
      <c r="DT37" t="str">
        <v>M</v>
      </c>
      <c r="DU37">
        <v>29</v>
      </c>
      <c r="DX37" t="str">
        <v>Jack Cooper</v>
      </c>
      <c r="DY37" t="str">
        <v>Colchester Harriers</v>
      </c>
      <c r="DZ37" t="str">
        <v>M</v>
      </c>
      <c r="EA37">
        <v>58</v>
      </c>
      <c r="FZ37" t="str">
        <v>Mason Partridge</v>
      </c>
      <c r="GA37" t="str">
        <v>Colchester &amp; Tendring AC</v>
      </c>
      <c r="GB37" t="str">
        <v>M</v>
      </c>
      <c r="GC37">
        <v>26</v>
      </c>
      <c r="GF37" t="str">
        <v>Jack Cooper</v>
      </c>
      <c r="GG37" t="str">
        <v>Colchester Harriers</v>
      </c>
      <c r="GH37" t="str">
        <v>M</v>
      </c>
      <c r="GI37" t="str">
        <v/>
      </c>
      <c r="IH37" t="str">
        <v>Mason Partridge</v>
      </c>
      <c r="II37" t="str">
        <v>Colchester &amp; Tendring AC</v>
      </c>
      <c r="IJ37" t="str">
        <v>M</v>
      </c>
      <c r="IK37" t="str">
        <v/>
      </c>
      <c r="IN37" t="str">
        <v>Jack Cooper</v>
      </c>
      <c r="IO37" t="str">
        <v>Colchester Harriers</v>
      </c>
      <c r="IP37" t="str">
        <v>M</v>
      </c>
      <c r="IQ37" t="str">
        <v/>
      </c>
    </row>
    <row r="38" spans="2:275" x14ac:dyDescent="0.35">
      <c r="B38" t="str">
        <v>Dominic Bisoni</v>
      </c>
      <c r="C38" t="str">
        <v>Colchester &amp; Tendring AC</v>
      </c>
      <c r="D38" t="str">
        <v>M</v>
      </c>
      <c r="E38" t="str">
        <v/>
      </c>
      <c r="H38" t="str">
        <v>Jake whybrow</v>
      </c>
      <c r="I38" t="str">
        <v>Colchester Harriers</v>
      </c>
      <c r="J38" t="str">
        <v>M</v>
      </c>
      <c r="K38" t="str">
        <v/>
      </c>
      <c r="BJ38" t="str">
        <v>Dominic Bisoni</v>
      </c>
      <c r="BK38" t="str">
        <v>Colchester &amp; Tendring AC</v>
      </c>
      <c r="BL38" t="str">
        <v>M</v>
      </c>
      <c r="BM38" t="str">
        <v/>
      </c>
      <c r="BP38" t="str">
        <v>Jake whybrow</v>
      </c>
      <c r="BQ38" t="str">
        <v>Colchester Harriers</v>
      </c>
      <c r="BR38" t="str">
        <v>M</v>
      </c>
      <c r="BS38" t="str">
        <v/>
      </c>
      <c r="DR38" t="str">
        <v>Dominic Bisoni</v>
      </c>
      <c r="DS38" t="str">
        <v>Colchester &amp; Tendring AC</v>
      </c>
      <c r="DT38" t="str">
        <v>M</v>
      </c>
      <c r="DU38" t="str">
        <v/>
      </c>
      <c r="DX38" t="str">
        <v>Jake whybrow</v>
      </c>
      <c r="DY38" t="str">
        <v>Colchester Harriers</v>
      </c>
      <c r="DZ38" t="str">
        <v>M</v>
      </c>
      <c r="EA38" t="str">
        <v/>
      </c>
      <c r="FZ38" t="str">
        <v>Dominic Bisoni</v>
      </c>
      <c r="GA38" t="str">
        <v>Colchester &amp; Tendring AC</v>
      </c>
      <c r="GB38" t="str">
        <v>M</v>
      </c>
      <c r="GC38">
        <v>28</v>
      </c>
      <c r="GF38" t="str">
        <v>Jake whybrow</v>
      </c>
      <c r="GG38" t="str">
        <v>Colchester Harriers</v>
      </c>
      <c r="GH38" t="str">
        <v>M</v>
      </c>
      <c r="GI38" t="str">
        <v/>
      </c>
      <c r="IH38" t="str">
        <v>Dominic Bisoni</v>
      </c>
      <c r="II38" t="str">
        <v>Colchester &amp; Tendring AC</v>
      </c>
      <c r="IJ38" t="str">
        <v>M</v>
      </c>
      <c r="IK38" t="str">
        <v/>
      </c>
      <c r="IN38" t="str">
        <v>Jake whybrow</v>
      </c>
      <c r="IO38" t="str">
        <v>Colchester Harriers</v>
      </c>
      <c r="IP38" t="str">
        <v>M</v>
      </c>
      <c r="IQ38" t="str">
        <v/>
      </c>
    </row>
    <row r="39" spans="2:275" x14ac:dyDescent="0.35">
      <c r="B39" t="str">
        <v>Alex Blanco</v>
      </c>
      <c r="C39" t="str">
        <v>Colchester &amp; Tendring AC</v>
      </c>
      <c r="D39" t="str">
        <v>M</v>
      </c>
      <c r="E39">
        <v>27</v>
      </c>
      <c r="H39" t="str">
        <v>James Heath</v>
      </c>
      <c r="I39" t="str">
        <v>Colchester Harriers</v>
      </c>
      <c r="J39" t="str">
        <v>M</v>
      </c>
      <c r="K39">
        <v>18</v>
      </c>
      <c r="BJ39" t="str">
        <v>Alex Blanco</v>
      </c>
      <c r="BK39" t="str">
        <v>Colchester &amp; Tendring AC</v>
      </c>
      <c r="BL39" t="str">
        <v>M</v>
      </c>
      <c r="BM39">
        <v>28</v>
      </c>
      <c r="BP39" t="str">
        <v>James Heath</v>
      </c>
      <c r="BQ39" t="str">
        <v>Colchester Harriers</v>
      </c>
      <c r="BR39" t="str">
        <v>M</v>
      </c>
      <c r="BS39" t="str">
        <v/>
      </c>
      <c r="DR39" t="str">
        <v>Alex Blanco</v>
      </c>
      <c r="DS39" t="str">
        <v>Colchester &amp; Tendring AC</v>
      </c>
      <c r="DT39" t="str">
        <v>M</v>
      </c>
      <c r="DU39">
        <v>27</v>
      </c>
      <c r="DX39" t="str">
        <v>James Heath</v>
      </c>
      <c r="DY39" t="str">
        <v>Colchester Harriers</v>
      </c>
      <c r="DZ39" t="str">
        <v>M</v>
      </c>
      <c r="EA39">
        <v>16</v>
      </c>
      <c r="FZ39" t="str">
        <v>Alex Blanco</v>
      </c>
      <c r="GA39" t="str">
        <v>Colchester &amp; Tendring AC</v>
      </c>
      <c r="GB39" t="str">
        <v>M</v>
      </c>
      <c r="GC39">
        <v>25</v>
      </c>
      <c r="GF39" t="str">
        <v>James Heath</v>
      </c>
      <c r="GG39" t="str">
        <v>Colchester Harriers</v>
      </c>
      <c r="GH39" t="str">
        <v>M</v>
      </c>
      <c r="GI39" t="str">
        <v/>
      </c>
      <c r="IH39" t="str">
        <v>Alex Blanco</v>
      </c>
      <c r="II39" t="str">
        <v>Colchester &amp; Tendring AC</v>
      </c>
      <c r="IJ39" t="str">
        <v>M</v>
      </c>
      <c r="IK39" t="str">
        <v/>
      </c>
      <c r="IN39" t="str">
        <v>James Heath</v>
      </c>
      <c r="IO39" t="str">
        <v>Colchester Harriers</v>
      </c>
      <c r="IP39" t="str">
        <v>M</v>
      </c>
      <c r="IQ39" t="str">
        <v/>
      </c>
    </row>
    <row r="40" spans="2:275" x14ac:dyDescent="0.35">
      <c r="B40" t="str">
        <v>Arthur Davis</v>
      </c>
      <c r="C40" t="str">
        <v>Colchester &amp; Tendring AC</v>
      </c>
      <c r="D40" t="str">
        <v>M</v>
      </c>
      <c r="E40" t="str">
        <v/>
      </c>
      <c r="H40" t="str">
        <v>Jayden Osayande</v>
      </c>
      <c r="I40" t="str">
        <v>Colchester Harriers</v>
      </c>
      <c r="J40" t="str">
        <v>M</v>
      </c>
      <c r="K40" t="str">
        <v/>
      </c>
      <c r="BJ40" t="str">
        <v>Arthur Davis</v>
      </c>
      <c r="BK40" t="str">
        <v>Colchester &amp; Tendring AC</v>
      </c>
      <c r="BL40" t="str">
        <v>M</v>
      </c>
      <c r="BM40" t="str">
        <v/>
      </c>
      <c r="BP40" t="str">
        <v>Jayden Osayande</v>
      </c>
      <c r="BQ40" t="str">
        <v>Colchester Harriers</v>
      </c>
      <c r="BR40" t="str">
        <v>M</v>
      </c>
      <c r="BS40" t="str">
        <v/>
      </c>
      <c r="DR40" t="str">
        <v>Arthur Davis</v>
      </c>
      <c r="DS40" t="str">
        <v>Colchester &amp; Tendring AC</v>
      </c>
      <c r="DT40" t="str">
        <v>M</v>
      </c>
      <c r="DU40" t="str">
        <v/>
      </c>
      <c r="DX40" t="str">
        <v>Jayden Osayande</v>
      </c>
      <c r="DY40" t="str">
        <v>Colchester Harriers</v>
      </c>
      <c r="DZ40" t="str">
        <v>M</v>
      </c>
      <c r="EA40" t="str">
        <v/>
      </c>
      <c r="FZ40" t="str">
        <v>Arthur Davis</v>
      </c>
      <c r="GA40" t="str">
        <v>Colchester &amp; Tendring AC</v>
      </c>
      <c r="GB40" t="str">
        <v>M</v>
      </c>
      <c r="GC40" t="str">
        <v/>
      </c>
      <c r="GF40" t="str">
        <v>Jayden Osayande</v>
      </c>
      <c r="GG40" t="str">
        <v>Colchester Harriers</v>
      </c>
      <c r="GH40" t="str">
        <v>M</v>
      </c>
      <c r="GI40" t="str">
        <v/>
      </c>
      <c r="IH40" t="str">
        <v>Arthur Davis</v>
      </c>
      <c r="II40" t="str">
        <v>Colchester &amp; Tendring AC</v>
      </c>
      <c r="IJ40" t="str">
        <v>M</v>
      </c>
      <c r="IK40" t="str">
        <v/>
      </c>
      <c r="IN40" t="str">
        <v>Jayden Osayande</v>
      </c>
      <c r="IO40" t="str">
        <v>Colchester Harriers</v>
      </c>
      <c r="IP40" t="str">
        <v>M</v>
      </c>
      <c r="IQ40" t="str">
        <v/>
      </c>
    </row>
    <row r="41" spans="2:275" x14ac:dyDescent="0.35">
      <c r="B41" t="str">
        <v>Rafael DeBelligny</v>
      </c>
      <c r="C41" t="str">
        <v>Colchester &amp; Tendring AC</v>
      </c>
      <c r="D41" t="str">
        <v>M</v>
      </c>
      <c r="E41" t="str">
        <v/>
      </c>
      <c r="H41" t="str">
        <v>JaydenLee Bhaskaran</v>
      </c>
      <c r="I41" t="str">
        <v>Colchester Harriers</v>
      </c>
      <c r="J41" t="str">
        <v>M</v>
      </c>
      <c r="K41" t="str">
        <v/>
      </c>
      <c r="BJ41" t="str">
        <v>Rafael DeBelligny</v>
      </c>
      <c r="BK41" t="str">
        <v>Colchester &amp; Tendring AC</v>
      </c>
      <c r="BL41" t="str">
        <v>M</v>
      </c>
      <c r="BM41">
        <v>36</v>
      </c>
      <c r="BP41" t="str">
        <v>JaydenLee Bhaskaran</v>
      </c>
      <c r="BQ41" t="str">
        <v>Colchester Harriers</v>
      </c>
      <c r="BR41" t="str">
        <v>M</v>
      </c>
      <c r="BS41" t="str">
        <v/>
      </c>
      <c r="DR41" t="str">
        <v>Rafael DeBelligny</v>
      </c>
      <c r="DS41" t="str">
        <v>Colchester &amp; Tendring AC</v>
      </c>
      <c r="DT41" t="str">
        <v>M</v>
      </c>
      <c r="DU41" t="str">
        <v/>
      </c>
      <c r="DX41" t="str">
        <v>JaydenLee Bhaskaran</v>
      </c>
      <c r="DY41" t="str">
        <v>Colchester Harriers</v>
      </c>
      <c r="DZ41" t="str">
        <v>M</v>
      </c>
      <c r="EA41" t="str">
        <v/>
      </c>
      <c r="FZ41" t="str">
        <v>Rafael DeBelligny</v>
      </c>
      <c r="GA41" t="str">
        <v>Colchester &amp; Tendring AC</v>
      </c>
      <c r="GB41" t="str">
        <v>M</v>
      </c>
      <c r="GC41" t="str">
        <v/>
      </c>
      <c r="GF41" t="str">
        <v>JaydenLee Bhaskaran</v>
      </c>
      <c r="GG41" t="str">
        <v>Colchester Harriers</v>
      </c>
      <c r="GH41" t="str">
        <v>M</v>
      </c>
      <c r="GI41" t="str">
        <v/>
      </c>
      <c r="IH41" t="str">
        <v>Rafael DeBelligny</v>
      </c>
      <c r="II41" t="str">
        <v>Colchester &amp; Tendring AC</v>
      </c>
      <c r="IJ41" t="str">
        <v>M</v>
      </c>
      <c r="IK41" t="str">
        <v/>
      </c>
      <c r="IN41" t="str">
        <v>JaydenLee Bhaskaran</v>
      </c>
      <c r="IO41" t="str">
        <v>Colchester Harriers</v>
      </c>
      <c r="IP41" t="str">
        <v>M</v>
      </c>
      <c r="IQ41" t="str">
        <v/>
      </c>
    </row>
    <row r="42" spans="2:275" x14ac:dyDescent="0.35">
      <c r="B42" t="str">
        <v>Samuel Green</v>
      </c>
      <c r="C42" t="str">
        <v>Colchester &amp; Tendring AC</v>
      </c>
      <c r="D42" t="str">
        <v>M</v>
      </c>
      <c r="E42">
        <v>22</v>
      </c>
      <c r="H42" t="str">
        <v>Jesse Frost</v>
      </c>
      <c r="I42" t="str">
        <v>Colchester Harriers</v>
      </c>
      <c r="J42" t="str">
        <v>M</v>
      </c>
      <c r="K42" t="str">
        <v/>
      </c>
      <c r="BJ42" t="str">
        <v>Samuel Green</v>
      </c>
      <c r="BK42" t="str">
        <v>Colchester &amp; Tendring AC</v>
      </c>
      <c r="BL42" t="str">
        <v>M</v>
      </c>
      <c r="BM42">
        <v>27</v>
      </c>
      <c r="BP42" t="str">
        <v>Jesse Frost</v>
      </c>
      <c r="BQ42" t="str">
        <v>Colchester Harriers</v>
      </c>
      <c r="BR42" t="str">
        <v>M</v>
      </c>
      <c r="BS42" t="str">
        <v/>
      </c>
      <c r="DR42" t="str">
        <v>Samuel Green</v>
      </c>
      <c r="DS42" t="str">
        <v>Colchester &amp; Tendring AC</v>
      </c>
      <c r="DT42" t="str">
        <v>M</v>
      </c>
      <c r="DU42">
        <v>21</v>
      </c>
      <c r="DX42" t="str">
        <v>Jesse Frost</v>
      </c>
      <c r="DY42" t="str">
        <v>Colchester Harriers</v>
      </c>
      <c r="DZ42" t="str">
        <v>M</v>
      </c>
      <c r="EA42" t="str">
        <v/>
      </c>
      <c r="FZ42" t="str">
        <v>Samuel Green</v>
      </c>
      <c r="GA42" t="str">
        <v>Colchester &amp; Tendring AC</v>
      </c>
      <c r="GB42" t="str">
        <v>M</v>
      </c>
      <c r="GC42">
        <v>19</v>
      </c>
      <c r="GF42" t="str">
        <v>Jesse Frost</v>
      </c>
      <c r="GG42" t="str">
        <v>Colchester Harriers</v>
      </c>
      <c r="GH42" t="str">
        <v>M</v>
      </c>
      <c r="GI42" t="str">
        <v/>
      </c>
      <c r="IH42" t="str">
        <v>Samuel Green</v>
      </c>
      <c r="II42" t="str">
        <v>Colchester &amp; Tendring AC</v>
      </c>
      <c r="IJ42" t="str">
        <v>M</v>
      </c>
      <c r="IK42" t="str">
        <v/>
      </c>
      <c r="IN42" t="str">
        <v>Jesse Frost</v>
      </c>
      <c r="IO42" t="str">
        <v>Colchester Harriers</v>
      </c>
      <c r="IP42" t="str">
        <v>M</v>
      </c>
      <c r="IQ42" t="str">
        <v/>
      </c>
    </row>
    <row r="43" spans="2:275" x14ac:dyDescent="0.35">
      <c r="B43" t="str">
        <v>Enzi Luvisiah</v>
      </c>
      <c r="C43" t="str">
        <v>Colchester &amp; Tendring AC</v>
      </c>
      <c r="D43" t="str">
        <v>M</v>
      </c>
      <c r="E43" t="str">
        <v/>
      </c>
      <c r="H43" t="str">
        <v>Jesse Osayande</v>
      </c>
      <c r="I43" t="str">
        <v>Colchester Harriers</v>
      </c>
      <c r="J43" t="str">
        <v>M</v>
      </c>
      <c r="K43" t="str">
        <v/>
      </c>
      <c r="BJ43" t="str">
        <v>Enzi Luvisiah</v>
      </c>
      <c r="BK43" t="str">
        <v>Colchester &amp; Tendring AC</v>
      </c>
      <c r="BL43" t="str">
        <v>M</v>
      </c>
      <c r="BM43" t="str">
        <v/>
      </c>
      <c r="BP43" t="str">
        <v>Jesse Osayande</v>
      </c>
      <c r="BQ43" t="str">
        <v>Colchester Harriers</v>
      </c>
      <c r="BR43" t="str">
        <v>M</v>
      </c>
      <c r="BS43" t="str">
        <v/>
      </c>
      <c r="DR43" t="str">
        <v>Enzi Luvisiah</v>
      </c>
      <c r="DS43" t="str">
        <v>Colchester &amp; Tendring AC</v>
      </c>
      <c r="DT43" t="str">
        <v>M</v>
      </c>
      <c r="DU43" t="str">
        <v/>
      </c>
      <c r="DX43" t="str">
        <v>Jesse Osayande</v>
      </c>
      <c r="DY43" t="str">
        <v>Colchester Harriers</v>
      </c>
      <c r="DZ43" t="str">
        <v>M</v>
      </c>
      <c r="EA43" t="str">
        <v/>
      </c>
      <c r="FZ43" t="str">
        <v>Enzi Luvisiah</v>
      </c>
      <c r="GA43" t="str">
        <v>Colchester &amp; Tendring AC</v>
      </c>
      <c r="GB43" t="str">
        <v>M</v>
      </c>
      <c r="GC43" t="str">
        <v/>
      </c>
      <c r="GF43" t="str">
        <v>Jesse Osayande</v>
      </c>
      <c r="GG43" t="str">
        <v>Colchester Harriers</v>
      </c>
      <c r="GH43" t="str">
        <v>M</v>
      </c>
      <c r="GI43" t="str">
        <v/>
      </c>
      <c r="IH43" t="str">
        <v>Enzi Luvisiah</v>
      </c>
      <c r="II43" t="str">
        <v>Colchester &amp; Tendring AC</v>
      </c>
      <c r="IJ43" t="str">
        <v>M</v>
      </c>
      <c r="IK43" t="str">
        <v/>
      </c>
      <c r="IN43" t="str">
        <v>Jesse Osayande</v>
      </c>
      <c r="IO43" t="str">
        <v>Colchester Harriers</v>
      </c>
      <c r="IP43" t="str">
        <v>M</v>
      </c>
      <c r="IQ43" t="str">
        <v/>
      </c>
    </row>
    <row r="44" spans="2:275" x14ac:dyDescent="0.35">
      <c r="B44" t="str">
        <v>Shani Luvisiah</v>
      </c>
      <c r="C44" t="str">
        <v>Colchester &amp; Tendring AC</v>
      </c>
      <c r="D44" t="str">
        <v>M</v>
      </c>
      <c r="E44" t="str">
        <v/>
      </c>
      <c r="H44" t="str">
        <v>Joshua Weymouth</v>
      </c>
      <c r="I44" t="str">
        <v>Colchester Harriers</v>
      </c>
      <c r="J44" t="str">
        <v>M</v>
      </c>
      <c r="K44" t="str">
        <v/>
      </c>
      <c r="BJ44" t="str">
        <v>Shani Luvisiah</v>
      </c>
      <c r="BK44" t="str">
        <v>Colchester &amp; Tendring AC</v>
      </c>
      <c r="BL44" t="str">
        <v>M</v>
      </c>
      <c r="BM44" t="str">
        <v/>
      </c>
      <c r="BP44" t="str">
        <v>Joshua Weymouth</v>
      </c>
      <c r="BQ44" t="str">
        <v>Colchester Harriers</v>
      </c>
      <c r="BR44" t="str">
        <v>M</v>
      </c>
      <c r="BS44" t="str">
        <v/>
      </c>
      <c r="DR44" t="str">
        <v>Shani Luvisiah</v>
      </c>
      <c r="DS44" t="str">
        <v>Colchester &amp; Tendring AC</v>
      </c>
      <c r="DT44" t="str">
        <v>M</v>
      </c>
      <c r="DU44" t="str">
        <v/>
      </c>
      <c r="DX44" t="str">
        <v>Joshua Weymouth</v>
      </c>
      <c r="DY44" t="str">
        <v>Colchester Harriers</v>
      </c>
      <c r="DZ44" t="str">
        <v>M</v>
      </c>
      <c r="EA44" t="str">
        <v/>
      </c>
      <c r="FZ44" t="str">
        <v>Shani Luvisiah</v>
      </c>
      <c r="GA44" t="str">
        <v>Colchester &amp; Tendring AC</v>
      </c>
      <c r="GB44" t="str">
        <v>M</v>
      </c>
      <c r="GC44" t="str">
        <v/>
      </c>
      <c r="GF44" t="str">
        <v>Joshua Weymouth</v>
      </c>
      <c r="GG44" t="str">
        <v>Colchester Harriers</v>
      </c>
      <c r="GH44" t="str">
        <v>M</v>
      </c>
      <c r="GI44" t="str">
        <v/>
      </c>
      <c r="IH44" t="str">
        <v>Shani Luvisiah</v>
      </c>
      <c r="II44" t="str">
        <v>Colchester &amp; Tendring AC</v>
      </c>
      <c r="IJ44" t="str">
        <v>M</v>
      </c>
      <c r="IK44" t="str">
        <v/>
      </c>
      <c r="IN44" t="str">
        <v>Joshua Weymouth</v>
      </c>
      <c r="IO44" t="str">
        <v>Colchester Harriers</v>
      </c>
      <c r="IP44" t="str">
        <v>M</v>
      </c>
      <c r="IQ44" t="str">
        <v/>
      </c>
    </row>
    <row r="45" spans="2:275" x14ac:dyDescent="0.35">
      <c r="B45" t="str">
        <v>Arlo Waterman</v>
      </c>
      <c r="C45" t="str">
        <v>Colchester &amp; Tendring AC</v>
      </c>
      <c r="D45" t="str">
        <v>M</v>
      </c>
      <c r="E45" t="str">
        <v/>
      </c>
      <c r="H45" t="str">
        <v>Joshua Ekunday</v>
      </c>
      <c r="I45" t="str">
        <v>Colchester Harriers</v>
      </c>
      <c r="J45" t="str">
        <v>M</v>
      </c>
      <c r="K45" t="str">
        <v/>
      </c>
      <c r="BJ45" t="str">
        <v>Arlo Waterman</v>
      </c>
      <c r="BK45" t="str">
        <v>Colchester &amp; Tendring AC</v>
      </c>
      <c r="BL45" t="str">
        <v>M</v>
      </c>
      <c r="BM45" t="str">
        <v/>
      </c>
      <c r="BP45" t="str">
        <v>Joshua Ekunday</v>
      </c>
      <c r="BQ45" t="str">
        <v>Colchester Harriers</v>
      </c>
      <c r="BR45" t="str">
        <v>M</v>
      </c>
      <c r="BS45" t="str">
        <v/>
      </c>
      <c r="DR45" t="str">
        <v>Arlo Waterman</v>
      </c>
      <c r="DS45" t="str">
        <v>Colchester &amp; Tendring AC</v>
      </c>
      <c r="DT45" t="str">
        <v>M</v>
      </c>
      <c r="DU45" t="str">
        <v/>
      </c>
      <c r="DX45" t="str">
        <v>Joshua Ekunday</v>
      </c>
      <c r="DY45" t="str">
        <v>Colchester Harriers</v>
      </c>
      <c r="DZ45" t="str">
        <v>M</v>
      </c>
      <c r="EA45" t="str">
        <v/>
      </c>
      <c r="FZ45" t="str">
        <v>Arlo Waterman</v>
      </c>
      <c r="GA45" t="str">
        <v>Colchester &amp; Tendring AC</v>
      </c>
      <c r="GB45" t="str">
        <v>M</v>
      </c>
      <c r="GC45" t="str">
        <v/>
      </c>
      <c r="GF45" t="str">
        <v>Joshua Ekunday</v>
      </c>
      <c r="GG45" t="str">
        <v>Colchester Harriers</v>
      </c>
      <c r="GH45" t="str">
        <v>M</v>
      </c>
      <c r="GI45" t="str">
        <v/>
      </c>
      <c r="IH45" t="str">
        <v>Arlo Waterman</v>
      </c>
      <c r="II45" t="str">
        <v>Colchester &amp; Tendring AC</v>
      </c>
      <c r="IJ45" t="str">
        <v>M</v>
      </c>
      <c r="IK45" t="str">
        <v/>
      </c>
      <c r="IN45" t="str">
        <v>Joshua Ekunday</v>
      </c>
      <c r="IO45" t="str">
        <v>Colchester Harriers</v>
      </c>
      <c r="IP45" t="str">
        <v>M</v>
      </c>
      <c r="IQ45" t="str">
        <v/>
      </c>
    </row>
    <row r="46" spans="2:275" x14ac:dyDescent="0.35">
      <c r="B46" t="str">
        <v>Joshua Westall</v>
      </c>
      <c r="C46" t="str">
        <v>Colchester &amp; Tendring AC</v>
      </c>
      <c r="D46" t="str">
        <v>M</v>
      </c>
      <c r="E46" t="str">
        <v/>
      </c>
      <c r="H46" t="str">
        <v>Kai Glanville</v>
      </c>
      <c r="I46" t="str">
        <v>Colchester Harriers</v>
      </c>
      <c r="J46" t="str">
        <v>M</v>
      </c>
      <c r="K46" t="str">
        <v/>
      </c>
      <c r="BJ46" t="str">
        <v>Joshua Westall</v>
      </c>
      <c r="BK46" t="str">
        <v>Colchester &amp; Tendring AC</v>
      </c>
      <c r="BL46" t="str">
        <v>M</v>
      </c>
      <c r="BM46" t="str">
        <v/>
      </c>
      <c r="BP46" t="str">
        <v>Kai Glanville</v>
      </c>
      <c r="BQ46" t="str">
        <v>Colchester Harriers</v>
      </c>
      <c r="BR46" t="str">
        <v>M</v>
      </c>
      <c r="BS46" t="str">
        <v/>
      </c>
      <c r="DR46" t="str">
        <v>Joshua Westall</v>
      </c>
      <c r="DS46" t="str">
        <v>Colchester &amp; Tendring AC</v>
      </c>
      <c r="DT46" t="str">
        <v>M</v>
      </c>
      <c r="DU46" t="str">
        <v/>
      </c>
      <c r="DX46" t="str">
        <v>Kai Glanville</v>
      </c>
      <c r="DY46" t="str">
        <v>Colchester Harriers</v>
      </c>
      <c r="DZ46" t="str">
        <v>M</v>
      </c>
      <c r="EA46" t="str">
        <v/>
      </c>
      <c r="FZ46" t="str">
        <v>Joshua Westall</v>
      </c>
      <c r="GA46" t="str">
        <v>Colchester &amp; Tendring AC</v>
      </c>
      <c r="GB46" t="str">
        <v>M</v>
      </c>
      <c r="GC46" t="str">
        <v/>
      </c>
      <c r="GF46" t="str">
        <v>Kai Glanville</v>
      </c>
      <c r="GG46" t="str">
        <v>Colchester Harriers</v>
      </c>
      <c r="GH46" t="str">
        <v>M</v>
      </c>
      <c r="GI46" t="str">
        <v/>
      </c>
      <c r="IH46" t="str">
        <v>Joshua Westall</v>
      </c>
      <c r="II46" t="str">
        <v>Colchester &amp; Tendring AC</v>
      </c>
      <c r="IJ46" t="str">
        <v>M</v>
      </c>
      <c r="IK46" t="str">
        <v/>
      </c>
      <c r="IN46" t="str">
        <v>Kai Glanville</v>
      </c>
      <c r="IO46" t="str">
        <v>Colchester Harriers</v>
      </c>
      <c r="IP46" t="str">
        <v>M</v>
      </c>
      <c r="IQ46" t="str">
        <v/>
      </c>
    </row>
    <row r="47" spans="2:275" x14ac:dyDescent="0.35">
      <c r="B47" t="str">
        <v>Tam Bradford</v>
      </c>
      <c r="C47" t="str">
        <v>Colchester &amp; Tendring AC</v>
      </c>
      <c r="D47" t="str">
        <v>M</v>
      </c>
      <c r="E47">
        <v>7</v>
      </c>
      <c r="H47" t="str">
        <v>Leo Collins</v>
      </c>
      <c r="I47" t="str">
        <v>Colchester Harriers</v>
      </c>
      <c r="J47" t="str">
        <v>M</v>
      </c>
      <c r="K47" t="str">
        <v/>
      </c>
      <c r="BJ47" t="str">
        <v>Tam Bradford</v>
      </c>
      <c r="BK47" t="str">
        <v>Colchester &amp; Tendring AC</v>
      </c>
      <c r="BL47" t="str">
        <v>M</v>
      </c>
      <c r="BM47">
        <v>8</v>
      </c>
      <c r="BP47" t="str">
        <v>Leo Collins</v>
      </c>
      <c r="BQ47" t="str">
        <v>Colchester Harriers</v>
      </c>
      <c r="BR47" t="str">
        <v>M</v>
      </c>
      <c r="BS47" t="str">
        <v/>
      </c>
      <c r="DR47" t="str">
        <v>Tam Bradford</v>
      </c>
      <c r="DS47" t="str">
        <v>Colchester &amp; Tendring AC</v>
      </c>
      <c r="DT47" t="str">
        <v>M</v>
      </c>
      <c r="DU47">
        <v>11</v>
      </c>
      <c r="DX47" t="str">
        <v>Leo Collins</v>
      </c>
      <c r="DY47" t="str">
        <v>Colchester Harriers</v>
      </c>
      <c r="DZ47" t="str">
        <v>M</v>
      </c>
      <c r="EA47" t="str">
        <v/>
      </c>
      <c r="FZ47" t="str">
        <v>Tam Bradford</v>
      </c>
      <c r="GA47" t="str">
        <v>Colchester &amp; Tendring AC</v>
      </c>
      <c r="GB47" t="str">
        <v>M</v>
      </c>
      <c r="GC47" t="str">
        <v/>
      </c>
      <c r="GF47" t="str">
        <v>Leo Collins</v>
      </c>
      <c r="GG47" t="str">
        <v>Colchester Harriers</v>
      </c>
      <c r="GH47" t="str">
        <v>M</v>
      </c>
      <c r="GI47" t="str">
        <v/>
      </c>
      <c r="IH47" t="str">
        <v>Tam Bradford</v>
      </c>
      <c r="II47" t="str">
        <v>Colchester &amp; Tendring AC</v>
      </c>
      <c r="IJ47" t="str">
        <v>M</v>
      </c>
      <c r="IK47" t="str">
        <v/>
      </c>
      <c r="IN47" t="str">
        <v>Leo Collins</v>
      </c>
      <c r="IO47" t="str">
        <v>Colchester Harriers</v>
      </c>
      <c r="IP47" t="str">
        <v>M</v>
      </c>
      <c r="IQ47" t="str">
        <v/>
      </c>
    </row>
    <row r="48" spans="2:275" x14ac:dyDescent="0.35">
      <c r="B48" t="str">
        <v>Barnaby Burgoyne</v>
      </c>
      <c r="C48" t="str">
        <v>Colchester &amp; Tendring AC</v>
      </c>
      <c r="D48" t="str">
        <v>M</v>
      </c>
      <c r="E48" t="str">
        <v/>
      </c>
      <c r="H48" t="str">
        <v>Luca Isbinda</v>
      </c>
      <c r="I48" t="str">
        <v>Colchester Harriers</v>
      </c>
      <c r="J48" t="str">
        <v>M</v>
      </c>
      <c r="K48" t="str">
        <v/>
      </c>
      <c r="BJ48" t="str">
        <v>Barnaby Burgoyne</v>
      </c>
      <c r="BK48" t="str">
        <v>Colchester &amp; Tendring AC</v>
      </c>
      <c r="BL48" t="str">
        <v>M</v>
      </c>
      <c r="BM48" t="str">
        <v/>
      </c>
      <c r="BP48" t="str">
        <v>Luca Isbinda</v>
      </c>
      <c r="BQ48" t="str">
        <v>Colchester Harriers</v>
      </c>
      <c r="BR48" t="str">
        <v>M</v>
      </c>
      <c r="BS48">
        <v>40</v>
      </c>
      <c r="DR48" t="str">
        <v>Barnaby Burgoyne</v>
      </c>
      <c r="DS48" t="str">
        <v>Colchester &amp; Tendring AC</v>
      </c>
      <c r="DT48" t="str">
        <v>M</v>
      </c>
      <c r="DU48">
        <v>14</v>
      </c>
      <c r="DX48" t="str">
        <v>Luca Isbinda</v>
      </c>
      <c r="DY48" t="str">
        <v>Colchester Harriers</v>
      </c>
      <c r="DZ48" t="str">
        <v>M</v>
      </c>
      <c r="EA48" t="str">
        <v/>
      </c>
      <c r="FZ48" t="str">
        <v>Barnaby Burgoyne</v>
      </c>
      <c r="GA48" t="str">
        <v>Colchester &amp; Tendring AC</v>
      </c>
      <c r="GB48" t="str">
        <v>M</v>
      </c>
      <c r="GC48" t="str">
        <v/>
      </c>
      <c r="GF48" t="str">
        <v>Luca Isbinda</v>
      </c>
      <c r="GG48" t="str">
        <v>Colchester Harriers</v>
      </c>
      <c r="GH48" t="str">
        <v>M</v>
      </c>
      <c r="GI48" t="str">
        <v/>
      </c>
      <c r="IH48" t="str">
        <v>Barnaby Burgoyne</v>
      </c>
      <c r="II48" t="str">
        <v>Colchester &amp; Tendring AC</v>
      </c>
      <c r="IJ48" t="str">
        <v>M</v>
      </c>
      <c r="IK48" t="str">
        <v/>
      </c>
      <c r="IN48" t="str">
        <v>Luca Isbinda</v>
      </c>
      <c r="IO48" t="str">
        <v>Colchester Harriers</v>
      </c>
      <c r="IP48" t="str">
        <v>M</v>
      </c>
      <c r="IQ48" t="str">
        <v/>
      </c>
    </row>
    <row r="49" spans="2:251" x14ac:dyDescent="0.35">
      <c r="B49" t="str">
        <v>Aubrey Cartwright</v>
      </c>
      <c r="C49" t="str">
        <v>Colchester &amp; Tendring AC</v>
      </c>
      <c r="D49" t="str">
        <v>M</v>
      </c>
      <c r="E49" t="str">
        <v/>
      </c>
      <c r="H49" t="str">
        <v>Luyanda Gilbert</v>
      </c>
      <c r="I49" t="str">
        <v>Colchester Harriers</v>
      </c>
      <c r="J49" t="str">
        <v>M</v>
      </c>
      <c r="K49" t="str">
        <v/>
      </c>
      <c r="BJ49" t="str">
        <v>Aubrey Cartwright</v>
      </c>
      <c r="BK49" t="str">
        <v>Colchester &amp; Tendring AC</v>
      </c>
      <c r="BL49" t="str">
        <v>M</v>
      </c>
      <c r="BM49" t="str">
        <v/>
      </c>
      <c r="BP49" t="str">
        <v>Luyanda Gilbert</v>
      </c>
      <c r="BQ49" t="str">
        <v>Colchester Harriers</v>
      </c>
      <c r="BR49" t="str">
        <v>M</v>
      </c>
      <c r="BS49" t="str">
        <v/>
      </c>
      <c r="DR49" t="str">
        <v>Aubrey Cartwright</v>
      </c>
      <c r="DS49" t="str">
        <v>Colchester &amp; Tendring AC</v>
      </c>
      <c r="DT49" t="str">
        <v>M</v>
      </c>
      <c r="DU49" t="str">
        <v/>
      </c>
      <c r="DX49" t="str">
        <v>Luyanda Gilbert</v>
      </c>
      <c r="DY49" t="str">
        <v>Colchester Harriers</v>
      </c>
      <c r="DZ49" t="str">
        <v>M</v>
      </c>
      <c r="EA49" t="str">
        <v/>
      </c>
      <c r="FZ49" t="str">
        <v>Aubrey Cartwright</v>
      </c>
      <c r="GA49" t="str">
        <v>Colchester &amp; Tendring AC</v>
      </c>
      <c r="GB49" t="str">
        <v>M</v>
      </c>
      <c r="GC49" t="str">
        <v/>
      </c>
      <c r="GF49" t="str">
        <v>Luyanda Gilbert</v>
      </c>
      <c r="GG49" t="str">
        <v>Colchester Harriers</v>
      </c>
      <c r="GH49" t="str">
        <v>M</v>
      </c>
      <c r="GI49" t="str">
        <v/>
      </c>
      <c r="IH49" t="str">
        <v>Aubrey Cartwright</v>
      </c>
      <c r="II49" t="str">
        <v>Colchester &amp; Tendring AC</v>
      </c>
      <c r="IJ49" t="str">
        <v>M</v>
      </c>
      <c r="IK49" t="str">
        <v/>
      </c>
      <c r="IN49" t="str">
        <v>Luyanda Gilbert</v>
      </c>
      <c r="IO49" t="str">
        <v>Colchester Harriers</v>
      </c>
      <c r="IP49" t="str">
        <v>M</v>
      </c>
      <c r="IQ49" t="str">
        <v/>
      </c>
    </row>
    <row r="50" spans="2:251" x14ac:dyDescent="0.35">
      <c r="B50" t="str">
        <v>Rupert Clark</v>
      </c>
      <c r="C50" t="str">
        <v>Colchester &amp; Tendring AC</v>
      </c>
      <c r="D50" t="str">
        <v>M</v>
      </c>
      <c r="E50" t="str">
        <v/>
      </c>
      <c r="H50" t="str">
        <v>Matthew Feaviour</v>
      </c>
      <c r="I50" t="str">
        <v>Colchester Harriers</v>
      </c>
      <c r="J50" t="str">
        <v>M</v>
      </c>
      <c r="K50">
        <v>21</v>
      </c>
      <c r="BJ50" t="str">
        <v>Rupert Clark</v>
      </c>
      <c r="BK50" t="str">
        <v>Colchester &amp; Tendring AC</v>
      </c>
      <c r="BL50" t="str">
        <v>M</v>
      </c>
      <c r="BM50" t="str">
        <v/>
      </c>
      <c r="BP50" t="str">
        <v>Matthew Feaviour</v>
      </c>
      <c r="BQ50" t="str">
        <v>Colchester Harriers</v>
      </c>
      <c r="BR50" t="str">
        <v>M</v>
      </c>
      <c r="BS50">
        <v>21</v>
      </c>
      <c r="DR50" t="str">
        <v>Rupert Clark</v>
      </c>
      <c r="DS50" t="str">
        <v>Colchester &amp; Tendring AC</v>
      </c>
      <c r="DT50" t="str">
        <v>M</v>
      </c>
      <c r="DU50" t="str">
        <v/>
      </c>
      <c r="DX50" t="str">
        <v>Matthew Feaviour</v>
      </c>
      <c r="DY50" t="str">
        <v>Colchester Harriers</v>
      </c>
      <c r="DZ50" t="str">
        <v>M</v>
      </c>
      <c r="EA50">
        <v>25</v>
      </c>
      <c r="FZ50" t="str">
        <v>Rupert Clark</v>
      </c>
      <c r="GA50" t="str">
        <v>Colchester &amp; Tendring AC</v>
      </c>
      <c r="GB50" t="str">
        <v>M</v>
      </c>
      <c r="GC50" t="str">
        <v/>
      </c>
      <c r="GF50" t="str">
        <v>Matthew Feaviour</v>
      </c>
      <c r="GG50" t="str">
        <v>Colchester Harriers</v>
      </c>
      <c r="GH50" t="str">
        <v>M</v>
      </c>
      <c r="GI50">
        <v>24</v>
      </c>
      <c r="IH50" t="str">
        <v>Rupert Clark</v>
      </c>
      <c r="II50" t="str">
        <v>Colchester &amp; Tendring AC</v>
      </c>
      <c r="IJ50" t="str">
        <v>M</v>
      </c>
      <c r="IK50" t="str">
        <v/>
      </c>
      <c r="IN50" t="str">
        <v>Matthew Feaviour</v>
      </c>
      <c r="IO50" t="str">
        <v>Colchester Harriers</v>
      </c>
      <c r="IP50" t="str">
        <v>M</v>
      </c>
      <c r="IQ50" t="str">
        <v/>
      </c>
    </row>
    <row r="51" spans="2:251" x14ac:dyDescent="0.35">
      <c r="B51" t="str">
        <v>Tristan DeBelligny</v>
      </c>
      <c r="C51" t="str">
        <v>Colchester &amp; Tendring AC</v>
      </c>
      <c r="D51" t="str">
        <v>M</v>
      </c>
      <c r="E51" t="str">
        <v/>
      </c>
      <c r="H51" t="str">
        <v>Max Faulkner</v>
      </c>
      <c r="I51" t="str">
        <v>Colchester Harriers</v>
      </c>
      <c r="J51" t="str">
        <v>M</v>
      </c>
      <c r="K51">
        <v>13</v>
      </c>
      <c r="BJ51" t="str">
        <v>Tristan DeBelligny</v>
      </c>
      <c r="BK51" t="str">
        <v>Colchester &amp; Tendring AC</v>
      </c>
      <c r="BL51" t="str">
        <v>M</v>
      </c>
      <c r="BM51" t="str">
        <v/>
      </c>
      <c r="BP51" t="str">
        <v>Max Faulkner</v>
      </c>
      <c r="BQ51" t="str">
        <v>Colchester Harriers</v>
      </c>
      <c r="BR51" t="str">
        <v>M</v>
      </c>
      <c r="BS51" t="str">
        <v/>
      </c>
      <c r="DR51" t="str">
        <v>Tristan DeBelligny</v>
      </c>
      <c r="DS51" t="str">
        <v>Colchester &amp; Tendring AC</v>
      </c>
      <c r="DT51" t="str">
        <v>M</v>
      </c>
      <c r="DU51" t="str">
        <v/>
      </c>
      <c r="DX51" t="str">
        <v>Max Faulkner</v>
      </c>
      <c r="DY51" t="str">
        <v>Colchester Harriers</v>
      </c>
      <c r="DZ51" t="str">
        <v>M</v>
      </c>
      <c r="EA51">
        <v>15</v>
      </c>
      <c r="FZ51" t="str">
        <v>Tristan DeBelligny</v>
      </c>
      <c r="GA51" t="str">
        <v>Colchester &amp; Tendring AC</v>
      </c>
      <c r="GB51" t="str">
        <v>M</v>
      </c>
      <c r="GC51" t="str">
        <v/>
      </c>
      <c r="GF51" t="str">
        <v>Max Faulkner</v>
      </c>
      <c r="GG51" t="str">
        <v>Colchester Harriers</v>
      </c>
      <c r="GH51" t="str">
        <v>M</v>
      </c>
      <c r="GI51" t="str">
        <v/>
      </c>
      <c r="IH51" t="str">
        <v>Tristan DeBelligny</v>
      </c>
      <c r="II51" t="str">
        <v>Colchester &amp; Tendring AC</v>
      </c>
      <c r="IJ51" t="str">
        <v>M</v>
      </c>
      <c r="IK51" t="str">
        <v/>
      </c>
      <c r="IN51" t="str">
        <v>Max Faulkner</v>
      </c>
      <c r="IO51" t="str">
        <v>Colchester Harriers</v>
      </c>
      <c r="IP51" t="str">
        <v>M</v>
      </c>
      <c r="IQ51" t="str">
        <v/>
      </c>
    </row>
    <row r="52" spans="2:251" x14ac:dyDescent="0.35">
      <c r="B52" t="str">
        <v>Adam Hart</v>
      </c>
      <c r="C52" t="str">
        <v>Colchester &amp; Tendring AC</v>
      </c>
      <c r="D52" t="str">
        <v>M</v>
      </c>
      <c r="E52" t="str">
        <v/>
      </c>
      <c r="H52" t="str">
        <v>Myles Martell-Smith</v>
      </c>
      <c r="I52" t="str">
        <v>Colchester Harriers</v>
      </c>
      <c r="J52" t="str">
        <v>M</v>
      </c>
      <c r="K52" t="str">
        <v/>
      </c>
      <c r="BJ52" t="str">
        <v>Adam Hart</v>
      </c>
      <c r="BK52" t="str">
        <v>Colchester &amp; Tendring AC</v>
      </c>
      <c r="BL52" t="str">
        <v>M</v>
      </c>
      <c r="BM52">
        <v>4</v>
      </c>
      <c r="BP52" t="str">
        <v>Myles Martell-Smith</v>
      </c>
      <c r="BQ52" t="str">
        <v>Colchester Harriers</v>
      </c>
      <c r="BR52" t="str">
        <v>M</v>
      </c>
      <c r="BS52" t="str">
        <v/>
      </c>
      <c r="DR52" t="str">
        <v>Adam Hart</v>
      </c>
      <c r="DS52" t="str">
        <v>Colchester &amp; Tendring AC</v>
      </c>
      <c r="DT52" t="str">
        <v>M</v>
      </c>
      <c r="DU52" t="str">
        <v/>
      </c>
      <c r="DX52" t="str">
        <v>Myles Martell-Smith</v>
      </c>
      <c r="DY52" t="str">
        <v>Colchester Harriers</v>
      </c>
      <c r="DZ52" t="str">
        <v>M</v>
      </c>
      <c r="EA52" t="str">
        <v/>
      </c>
      <c r="FZ52" t="str">
        <v>Adam Hart</v>
      </c>
      <c r="GA52" t="str">
        <v>Colchester &amp; Tendring AC</v>
      </c>
      <c r="GB52" t="str">
        <v>M</v>
      </c>
      <c r="GC52">
        <v>8</v>
      </c>
      <c r="GF52" t="str">
        <v>Myles Martell-Smith</v>
      </c>
      <c r="GG52" t="str">
        <v>Colchester Harriers</v>
      </c>
      <c r="GH52" t="str">
        <v>M</v>
      </c>
      <c r="GI52" t="str">
        <v/>
      </c>
      <c r="IH52" t="str">
        <v>Adam Hart</v>
      </c>
      <c r="II52" t="str">
        <v>Colchester &amp; Tendring AC</v>
      </c>
      <c r="IJ52" t="str">
        <v>M</v>
      </c>
      <c r="IK52" t="str">
        <v/>
      </c>
      <c r="IN52" t="str">
        <v>Myles Martell-Smith</v>
      </c>
      <c r="IO52" t="str">
        <v>Colchester Harriers</v>
      </c>
      <c r="IP52" t="str">
        <v>M</v>
      </c>
      <c r="IQ52" t="str">
        <v/>
      </c>
    </row>
    <row r="53" spans="2:251" x14ac:dyDescent="0.35">
      <c r="B53" t="str">
        <v>Jacob Hopton</v>
      </c>
      <c r="C53" t="str">
        <v>Colchester &amp; Tendring AC</v>
      </c>
      <c r="D53" t="str">
        <v>M</v>
      </c>
      <c r="E53" t="str">
        <v/>
      </c>
      <c r="H53" t="str">
        <v>Noah Wilson</v>
      </c>
      <c r="I53" t="str">
        <v>Colchester Harriers</v>
      </c>
      <c r="J53" t="str">
        <v>M</v>
      </c>
      <c r="K53" t="str">
        <v/>
      </c>
      <c r="BJ53" t="str">
        <v>Jacob Hopton</v>
      </c>
      <c r="BK53" t="str">
        <v>Colchester &amp; Tendring AC</v>
      </c>
      <c r="BL53" t="str">
        <v>M</v>
      </c>
      <c r="BM53">
        <v>16</v>
      </c>
      <c r="BP53" t="str">
        <v>Noah Wilson</v>
      </c>
      <c r="BQ53" t="str">
        <v>Colchester Harriers</v>
      </c>
      <c r="BR53" t="str">
        <v>M</v>
      </c>
      <c r="BS53" t="str">
        <v/>
      </c>
      <c r="DR53" t="str">
        <v>Jacob Hopton</v>
      </c>
      <c r="DS53" t="str">
        <v>Colchester &amp; Tendring AC</v>
      </c>
      <c r="DT53" t="str">
        <v>M</v>
      </c>
      <c r="DU53">
        <v>19</v>
      </c>
      <c r="DX53" t="str">
        <v>Noah Wilson</v>
      </c>
      <c r="DY53" t="str">
        <v>Colchester Harriers</v>
      </c>
      <c r="DZ53" t="str">
        <v>M</v>
      </c>
      <c r="EA53">
        <v>47</v>
      </c>
      <c r="FZ53" t="str">
        <v>Jacob Hopton</v>
      </c>
      <c r="GA53" t="str">
        <v>Colchester &amp; Tendring AC</v>
      </c>
      <c r="GB53" t="str">
        <v>M</v>
      </c>
      <c r="GC53">
        <v>13</v>
      </c>
      <c r="GF53" t="str">
        <v>Noah Wilson</v>
      </c>
      <c r="GG53" t="str">
        <v>Colchester Harriers</v>
      </c>
      <c r="GH53" t="str">
        <v>M</v>
      </c>
      <c r="GI53">
        <v>40</v>
      </c>
      <c r="IH53" t="str">
        <v>Jacob Hopton</v>
      </c>
      <c r="II53" t="str">
        <v>Colchester &amp; Tendring AC</v>
      </c>
      <c r="IJ53" t="str">
        <v>M</v>
      </c>
      <c r="IK53" t="str">
        <v/>
      </c>
      <c r="IN53" t="str">
        <v>Noah Wilson</v>
      </c>
      <c r="IO53" t="str">
        <v>Colchester Harriers</v>
      </c>
      <c r="IP53" t="str">
        <v>M</v>
      </c>
      <c r="IQ53" t="str">
        <v/>
      </c>
    </row>
    <row r="54" spans="2:251" x14ac:dyDescent="0.35">
      <c r="B54" t="str">
        <v>Rhys Kelsall</v>
      </c>
      <c r="C54" t="str">
        <v>Colchester &amp; Tendring AC</v>
      </c>
      <c r="D54" t="str">
        <v>M</v>
      </c>
      <c r="E54" t="str">
        <v/>
      </c>
      <c r="H54" t="str">
        <v>Oliver Sisson</v>
      </c>
      <c r="I54" t="str">
        <v>Colchester Harriers</v>
      </c>
      <c r="J54" t="str">
        <v>M</v>
      </c>
      <c r="K54" t="str">
        <v/>
      </c>
      <c r="BJ54" t="str">
        <v>Rhys Kelsall</v>
      </c>
      <c r="BK54" t="str">
        <v>Colchester &amp; Tendring AC</v>
      </c>
      <c r="BL54" t="str">
        <v>M</v>
      </c>
      <c r="BM54" t="str">
        <v/>
      </c>
      <c r="BP54" t="str">
        <v>Oliver Sisson</v>
      </c>
      <c r="BQ54" t="str">
        <v>Colchester Harriers</v>
      </c>
      <c r="BR54" t="str">
        <v>M</v>
      </c>
      <c r="BS54" t="str">
        <v/>
      </c>
      <c r="DR54" t="str">
        <v>Rhys Kelsall</v>
      </c>
      <c r="DS54" t="str">
        <v>Colchester &amp; Tendring AC</v>
      </c>
      <c r="DT54" t="str">
        <v>M</v>
      </c>
      <c r="DU54" t="str">
        <v/>
      </c>
      <c r="DX54" t="str">
        <v>Oliver Sisson</v>
      </c>
      <c r="DY54" t="str">
        <v>Colchester Harriers</v>
      </c>
      <c r="DZ54" t="str">
        <v>M</v>
      </c>
      <c r="EA54" t="str">
        <v/>
      </c>
      <c r="FZ54" t="str">
        <v>Rhys Kelsall</v>
      </c>
      <c r="GA54" t="str">
        <v>Colchester &amp; Tendring AC</v>
      </c>
      <c r="GB54" t="str">
        <v>M</v>
      </c>
      <c r="GC54" t="str">
        <v/>
      </c>
      <c r="GF54" t="str">
        <v>Oliver Sisson</v>
      </c>
      <c r="GG54" t="str">
        <v>Colchester Harriers</v>
      </c>
      <c r="GH54" t="str">
        <v>M</v>
      </c>
      <c r="GI54" t="str">
        <v/>
      </c>
      <c r="IH54" t="str">
        <v>Rhys Kelsall</v>
      </c>
      <c r="II54" t="str">
        <v>Colchester &amp; Tendring AC</v>
      </c>
      <c r="IJ54" t="str">
        <v>M</v>
      </c>
      <c r="IK54" t="str">
        <v/>
      </c>
      <c r="IN54" t="str">
        <v>Oliver Sisson</v>
      </c>
      <c r="IO54" t="str">
        <v>Colchester Harriers</v>
      </c>
      <c r="IP54" t="str">
        <v>M</v>
      </c>
      <c r="IQ54" t="str">
        <v/>
      </c>
    </row>
    <row r="55" spans="2:251" x14ac:dyDescent="0.35">
      <c r="B55" t="str">
        <v>Jacob Koreman-Ball</v>
      </c>
      <c r="C55" t="str">
        <v>Colchester &amp; Tendring AC</v>
      </c>
      <c r="D55" t="str">
        <v>M</v>
      </c>
      <c r="E55" t="str">
        <v/>
      </c>
      <c r="H55" t="str">
        <v>Oliver Clark</v>
      </c>
      <c r="I55" t="str">
        <v>Colchester Harriers</v>
      </c>
      <c r="J55" t="str">
        <v>M</v>
      </c>
      <c r="K55" t="str">
        <v/>
      </c>
      <c r="BJ55" t="str">
        <v>Jacob Koreman-Ball</v>
      </c>
      <c r="BK55" t="str">
        <v>Colchester &amp; Tendring AC</v>
      </c>
      <c r="BL55" t="str">
        <v>M</v>
      </c>
      <c r="BM55" t="str">
        <v/>
      </c>
      <c r="BP55" t="str">
        <v>Oliver Clark</v>
      </c>
      <c r="BQ55" t="str">
        <v>Colchester Harriers</v>
      </c>
      <c r="BR55" t="str">
        <v>M</v>
      </c>
      <c r="BS55" t="str">
        <v/>
      </c>
      <c r="DR55" t="str">
        <v>Jacob Koreman-Ball</v>
      </c>
      <c r="DS55" t="str">
        <v>Colchester &amp; Tendring AC</v>
      </c>
      <c r="DT55" t="str">
        <v>M</v>
      </c>
      <c r="DU55" t="str">
        <v/>
      </c>
      <c r="DX55" t="str">
        <v>Oliver Clark</v>
      </c>
      <c r="DY55" t="str">
        <v>Colchester Harriers</v>
      </c>
      <c r="DZ55" t="str">
        <v>M</v>
      </c>
      <c r="EA55" t="str">
        <v/>
      </c>
      <c r="FZ55" t="str">
        <v>Jacob Koreman-Ball</v>
      </c>
      <c r="GA55" t="str">
        <v>Colchester &amp; Tendring AC</v>
      </c>
      <c r="GB55" t="str">
        <v>M</v>
      </c>
      <c r="GC55" t="str">
        <v/>
      </c>
      <c r="GF55" t="str">
        <v>Oliver Clark</v>
      </c>
      <c r="GG55" t="str">
        <v>Colchester Harriers</v>
      </c>
      <c r="GH55" t="str">
        <v>M</v>
      </c>
      <c r="GI55" t="str">
        <v/>
      </c>
      <c r="IH55" t="str">
        <v>Jacob Koreman-Ball</v>
      </c>
      <c r="II55" t="str">
        <v>Colchester &amp; Tendring AC</v>
      </c>
      <c r="IJ55" t="str">
        <v>M</v>
      </c>
      <c r="IK55" t="str">
        <v/>
      </c>
      <c r="IN55" t="str">
        <v>Oliver Clark</v>
      </c>
      <c r="IO55" t="str">
        <v>Colchester Harriers</v>
      </c>
      <c r="IP55" t="str">
        <v>M</v>
      </c>
      <c r="IQ55" t="str">
        <v/>
      </c>
    </row>
    <row r="56" spans="2:251" x14ac:dyDescent="0.35">
      <c r="B56" t="str">
        <v>Daniel Mee</v>
      </c>
      <c r="C56" t="str">
        <v>Colchester &amp; Tendring AC</v>
      </c>
      <c r="D56" t="str">
        <v>M</v>
      </c>
      <c r="E56" t="str">
        <v/>
      </c>
      <c r="H56" t="str">
        <v>Oscar Steyn</v>
      </c>
      <c r="I56" t="str">
        <v>Colchester Harriers</v>
      </c>
      <c r="J56" t="str">
        <v>M</v>
      </c>
      <c r="K56" t="str">
        <v/>
      </c>
      <c r="BJ56" t="str">
        <v>Daniel Mee</v>
      </c>
      <c r="BK56" t="str">
        <v>Colchester &amp; Tendring AC</v>
      </c>
      <c r="BL56" t="str">
        <v>M</v>
      </c>
      <c r="BM56">
        <v>17</v>
      </c>
      <c r="BP56" t="str">
        <v>Oscar Steyn</v>
      </c>
      <c r="BQ56" t="str">
        <v>Colchester Harriers</v>
      </c>
      <c r="BR56" t="str">
        <v>M</v>
      </c>
      <c r="BS56" t="str">
        <v/>
      </c>
      <c r="DR56" t="str">
        <v>Daniel Mee</v>
      </c>
      <c r="DS56" t="str">
        <v>Colchester &amp; Tendring AC</v>
      </c>
      <c r="DT56" t="str">
        <v>M</v>
      </c>
      <c r="DU56" t="str">
        <v/>
      </c>
      <c r="DX56" t="str">
        <v>Oscar Steyn</v>
      </c>
      <c r="DY56" t="str">
        <v>Colchester Harriers</v>
      </c>
      <c r="DZ56" t="str">
        <v>M</v>
      </c>
      <c r="EA56">
        <v>30</v>
      </c>
      <c r="FZ56" t="str">
        <v>Daniel Mee</v>
      </c>
      <c r="GA56" t="str">
        <v>Colchester &amp; Tendring AC</v>
      </c>
      <c r="GB56" t="str">
        <v>M</v>
      </c>
      <c r="GC56">
        <v>11</v>
      </c>
      <c r="GF56" t="str">
        <v>Oscar Steyn</v>
      </c>
      <c r="GG56" t="str">
        <v>Colchester Harriers</v>
      </c>
      <c r="GH56" t="str">
        <v>M</v>
      </c>
      <c r="GI56" t="str">
        <v/>
      </c>
      <c r="IH56" t="str">
        <v>Daniel Mee</v>
      </c>
      <c r="II56" t="str">
        <v>Colchester &amp; Tendring AC</v>
      </c>
      <c r="IJ56" t="str">
        <v>M</v>
      </c>
      <c r="IK56" t="str">
        <v/>
      </c>
      <c r="IN56" t="str">
        <v>Oscar Steyn</v>
      </c>
      <c r="IO56" t="str">
        <v>Colchester Harriers</v>
      </c>
      <c r="IP56" t="str">
        <v>M</v>
      </c>
      <c r="IQ56" t="str">
        <v/>
      </c>
    </row>
    <row r="57" spans="2:251" x14ac:dyDescent="0.35">
      <c r="B57" t="str">
        <v>Deron Morilla</v>
      </c>
      <c r="C57" t="str">
        <v>Colchester &amp; Tendring AC</v>
      </c>
      <c r="D57" t="str">
        <v>M</v>
      </c>
      <c r="E57" t="str">
        <v/>
      </c>
      <c r="H57" t="str">
        <v>Paolo Valente</v>
      </c>
      <c r="I57" t="str">
        <v>Colchester Harriers</v>
      </c>
      <c r="J57" t="str">
        <v>M</v>
      </c>
      <c r="K57" t="str">
        <v/>
      </c>
      <c r="BJ57" t="str">
        <v>Deron Morilla</v>
      </c>
      <c r="BK57" t="str">
        <v>Colchester &amp; Tendring AC</v>
      </c>
      <c r="BL57" t="str">
        <v>M</v>
      </c>
      <c r="BM57" t="str">
        <v/>
      </c>
      <c r="BP57" t="str">
        <v>Paolo Valente</v>
      </c>
      <c r="BQ57" t="str">
        <v>Colchester Harriers</v>
      </c>
      <c r="BR57" t="str">
        <v>M</v>
      </c>
      <c r="BS57" t="str">
        <v/>
      </c>
      <c r="DR57" t="str">
        <v>Deron Morilla</v>
      </c>
      <c r="DS57" t="str">
        <v>Colchester &amp; Tendring AC</v>
      </c>
      <c r="DT57" t="str">
        <v>M</v>
      </c>
      <c r="DU57" t="str">
        <v/>
      </c>
      <c r="DX57" t="str">
        <v>Paolo Valente</v>
      </c>
      <c r="DY57" t="str">
        <v>Colchester Harriers</v>
      </c>
      <c r="DZ57" t="str">
        <v>M</v>
      </c>
      <c r="EA57" t="str">
        <v/>
      </c>
      <c r="FZ57" t="str">
        <v>Deron Morilla</v>
      </c>
      <c r="GA57" t="str">
        <v>Colchester &amp; Tendring AC</v>
      </c>
      <c r="GB57" t="str">
        <v>M</v>
      </c>
      <c r="GC57" t="str">
        <v/>
      </c>
      <c r="GF57" t="str">
        <v>Paolo Valente</v>
      </c>
      <c r="GG57" t="str">
        <v>Colchester Harriers</v>
      </c>
      <c r="GH57" t="str">
        <v>M</v>
      </c>
      <c r="GI57" t="str">
        <v/>
      </c>
      <c r="IH57" t="str">
        <v>Deron Morilla</v>
      </c>
      <c r="II57" t="str">
        <v>Colchester &amp; Tendring AC</v>
      </c>
      <c r="IJ57" t="str">
        <v>M</v>
      </c>
      <c r="IK57" t="str">
        <v/>
      </c>
      <c r="IN57" t="str">
        <v>Paolo Valente</v>
      </c>
      <c r="IO57" t="str">
        <v>Colchester Harriers</v>
      </c>
      <c r="IP57" t="str">
        <v>M</v>
      </c>
      <c r="IQ57" t="str">
        <v/>
      </c>
    </row>
    <row r="58" spans="2:251" x14ac:dyDescent="0.35">
      <c r="B58" t="str">
        <v>Noah Vivian</v>
      </c>
      <c r="C58" t="str">
        <v>Colchester &amp; Tendring AC</v>
      </c>
      <c r="D58" t="str">
        <v>M</v>
      </c>
      <c r="E58" t="str">
        <v/>
      </c>
      <c r="H58" t="str">
        <v>Parker Cumbers</v>
      </c>
      <c r="I58" t="str">
        <v>Colchester Harriers</v>
      </c>
      <c r="J58" t="str">
        <v>M</v>
      </c>
      <c r="K58" t="str">
        <v/>
      </c>
      <c r="BJ58" t="str">
        <v>Noah Vivian</v>
      </c>
      <c r="BK58" t="str">
        <v>Colchester &amp; Tendring AC</v>
      </c>
      <c r="BL58" t="str">
        <v>M</v>
      </c>
      <c r="BM58" t="str">
        <v/>
      </c>
      <c r="BP58" t="str">
        <v>Parker Cumbers</v>
      </c>
      <c r="BQ58" t="str">
        <v>Colchester Harriers</v>
      </c>
      <c r="BR58" t="str">
        <v>M</v>
      </c>
      <c r="BS58" t="str">
        <v/>
      </c>
      <c r="DR58" t="str">
        <v>Noah Vivian</v>
      </c>
      <c r="DS58" t="str">
        <v>Colchester &amp; Tendring AC</v>
      </c>
      <c r="DT58" t="str">
        <v>M</v>
      </c>
      <c r="DU58">
        <v>17</v>
      </c>
      <c r="DX58" t="str">
        <v>Parker Cumbers</v>
      </c>
      <c r="DY58" t="str">
        <v>Colchester Harriers</v>
      </c>
      <c r="DZ58" t="str">
        <v>M</v>
      </c>
      <c r="EA58" t="str">
        <v/>
      </c>
      <c r="FZ58" t="str">
        <v>Noah Vivian</v>
      </c>
      <c r="GA58" t="str">
        <v>Colchester &amp; Tendring AC</v>
      </c>
      <c r="GB58" t="str">
        <v>M</v>
      </c>
      <c r="GC58">
        <v>15</v>
      </c>
      <c r="GF58" t="str">
        <v>Parker Cumbers</v>
      </c>
      <c r="GG58" t="str">
        <v>Colchester Harriers</v>
      </c>
      <c r="GH58" t="str">
        <v>M</v>
      </c>
      <c r="GI58" t="str">
        <v/>
      </c>
      <c r="IH58" t="str">
        <v>Noah Vivian</v>
      </c>
      <c r="II58" t="str">
        <v>Colchester &amp; Tendring AC</v>
      </c>
      <c r="IJ58" t="str">
        <v>M</v>
      </c>
      <c r="IK58" t="str">
        <v/>
      </c>
      <c r="IN58" t="str">
        <v>Parker Cumbers</v>
      </c>
      <c r="IO58" t="str">
        <v>Colchester Harriers</v>
      </c>
      <c r="IP58" t="str">
        <v>M</v>
      </c>
      <c r="IQ58" t="str">
        <v/>
      </c>
    </row>
    <row r="59" spans="2:251" x14ac:dyDescent="0.35">
      <c r="B59" t="str">
        <v>Francis Bisoni</v>
      </c>
      <c r="C59" t="str">
        <v>Colchester &amp; Tendring AC</v>
      </c>
      <c r="D59" t="str">
        <v>M</v>
      </c>
      <c r="E59" t="str">
        <v/>
      </c>
      <c r="H59" t="str">
        <v>Paul Adebayo</v>
      </c>
      <c r="I59" t="str">
        <v>Colchester Harriers</v>
      </c>
      <c r="J59" t="str">
        <v>M</v>
      </c>
      <c r="K59" t="str">
        <v/>
      </c>
      <c r="BJ59" t="str">
        <v>Francis Bisoni</v>
      </c>
      <c r="BK59" t="str">
        <v>Colchester &amp; Tendring AC</v>
      </c>
      <c r="BL59" t="str">
        <v>M</v>
      </c>
      <c r="BM59" t="str">
        <v/>
      </c>
      <c r="BP59" t="str">
        <v>Paul Adebayo</v>
      </c>
      <c r="BQ59" t="str">
        <v>Colchester Harriers</v>
      </c>
      <c r="BR59" t="str">
        <v>M</v>
      </c>
      <c r="BS59" t="str">
        <v/>
      </c>
      <c r="DR59" t="str">
        <v>Francis Bisoni</v>
      </c>
      <c r="DS59" t="str">
        <v>Colchester &amp; Tendring AC</v>
      </c>
      <c r="DT59" t="str">
        <v>M</v>
      </c>
      <c r="DU59" t="str">
        <v/>
      </c>
      <c r="DX59" t="str">
        <v>Paul Adebayo</v>
      </c>
      <c r="DY59" t="str">
        <v>Colchester Harriers</v>
      </c>
      <c r="DZ59" t="str">
        <v>M</v>
      </c>
      <c r="EA59" t="str">
        <v/>
      </c>
      <c r="FZ59" t="str">
        <v>Francis Bisoni</v>
      </c>
      <c r="GA59" t="str">
        <v>Colchester &amp; Tendring AC</v>
      </c>
      <c r="GB59" t="str">
        <v>M</v>
      </c>
      <c r="GC59">
        <v>17</v>
      </c>
      <c r="GF59" t="str">
        <v>Paul Adebayo</v>
      </c>
      <c r="GG59" t="str">
        <v>Colchester Harriers</v>
      </c>
      <c r="GH59" t="str">
        <v>M</v>
      </c>
      <c r="GI59" t="str">
        <v/>
      </c>
      <c r="IH59" t="str">
        <v>Francis Bisoni</v>
      </c>
      <c r="II59" t="str">
        <v>Colchester &amp; Tendring AC</v>
      </c>
      <c r="IJ59" t="str">
        <v>M</v>
      </c>
      <c r="IK59" t="str">
        <v/>
      </c>
      <c r="IN59" t="str">
        <v>Paul Adebayo</v>
      </c>
      <c r="IO59" t="str">
        <v>Colchester Harriers</v>
      </c>
      <c r="IP59" t="str">
        <v>M</v>
      </c>
      <c r="IQ59" t="str">
        <v/>
      </c>
    </row>
    <row r="60" spans="2:251" x14ac:dyDescent="0.35">
      <c r="B60" t="str">
        <v>Hayden Fox</v>
      </c>
      <c r="C60" t="str">
        <v>Colchester &amp; Tendring AC</v>
      </c>
      <c r="D60" t="str">
        <v>M</v>
      </c>
      <c r="E60" t="str">
        <v/>
      </c>
      <c r="H60" t="str">
        <v>Raffy Winborn</v>
      </c>
      <c r="I60" t="str">
        <v>Colchester Harriers</v>
      </c>
      <c r="J60" t="str">
        <v>M</v>
      </c>
      <c r="K60" t="str">
        <v/>
      </c>
      <c r="BJ60" t="str">
        <v>Hayden Fox</v>
      </c>
      <c r="BK60" t="str">
        <v>Colchester &amp; Tendring AC</v>
      </c>
      <c r="BL60" t="str">
        <v>M</v>
      </c>
      <c r="BM60" t="str">
        <v/>
      </c>
      <c r="BP60" t="str">
        <v>Raffy Winborn</v>
      </c>
      <c r="BQ60" t="str">
        <v>Colchester Harriers</v>
      </c>
      <c r="BR60" t="str">
        <v>M</v>
      </c>
      <c r="BS60" t="str">
        <v/>
      </c>
      <c r="DR60" t="str">
        <v>Hayden Fox</v>
      </c>
      <c r="DS60" t="str">
        <v>Colchester &amp; Tendring AC</v>
      </c>
      <c r="DT60" t="str">
        <v>M</v>
      </c>
      <c r="DU60">
        <v>13</v>
      </c>
      <c r="DX60" t="str">
        <v>Raffy Winborn</v>
      </c>
      <c r="DY60" t="str">
        <v>Colchester Harriers</v>
      </c>
      <c r="DZ60" t="str">
        <v>M</v>
      </c>
      <c r="EA60" t="str">
        <v/>
      </c>
      <c r="FZ60" t="str">
        <v>Hayden Fox</v>
      </c>
      <c r="GA60" t="str">
        <v>Colchester &amp; Tendring AC</v>
      </c>
      <c r="GB60" t="str">
        <v>M</v>
      </c>
      <c r="GC60" t="str">
        <v/>
      </c>
      <c r="GF60" t="str">
        <v>Raffy Winborn</v>
      </c>
      <c r="GG60" t="str">
        <v>Colchester Harriers</v>
      </c>
      <c r="GH60" t="str">
        <v>M</v>
      </c>
      <c r="GI60" t="str">
        <v/>
      </c>
      <c r="IH60" t="str">
        <v>Hayden Fox</v>
      </c>
      <c r="II60" t="str">
        <v>Colchester &amp; Tendring AC</v>
      </c>
      <c r="IJ60" t="str">
        <v>M</v>
      </c>
      <c r="IK60" t="str">
        <v/>
      </c>
      <c r="IN60" t="str">
        <v>Raffy Winborn</v>
      </c>
      <c r="IO60" t="str">
        <v>Colchester Harriers</v>
      </c>
      <c r="IP60" t="str">
        <v>M</v>
      </c>
      <c r="IQ60" t="str">
        <v/>
      </c>
    </row>
    <row r="61" spans="2:251" x14ac:dyDescent="0.35">
      <c r="B61" t="str">
        <v>Harrison Miller</v>
      </c>
      <c r="C61" t="str">
        <v>Colchester &amp; Tendring AC</v>
      </c>
      <c r="D61" t="str">
        <v>M</v>
      </c>
      <c r="E61">
        <v>37</v>
      </c>
      <c r="H61" t="str">
        <v>Riley Cornell</v>
      </c>
      <c r="I61" t="str">
        <v>Colchester Harriers</v>
      </c>
      <c r="J61" t="str">
        <v>M</v>
      </c>
      <c r="K61" t="str">
        <v/>
      </c>
      <c r="BJ61" t="str">
        <v>Harrison Miller</v>
      </c>
      <c r="BK61" t="str">
        <v>Colchester &amp; Tendring AC</v>
      </c>
      <c r="BL61" t="str">
        <v>M</v>
      </c>
      <c r="BM61">
        <v>41</v>
      </c>
      <c r="BP61" t="str">
        <v>Riley Cornell</v>
      </c>
      <c r="BQ61" t="str">
        <v>Colchester Harriers</v>
      </c>
      <c r="BR61" t="str">
        <v>M</v>
      </c>
      <c r="BS61" t="str">
        <v/>
      </c>
      <c r="DR61" t="str">
        <v>Harrison Miller</v>
      </c>
      <c r="DS61" t="str">
        <v>Colchester &amp; Tendring AC</v>
      </c>
      <c r="DT61" t="str">
        <v>M</v>
      </c>
      <c r="DU61">
        <v>46</v>
      </c>
      <c r="DX61" t="str">
        <v>Riley Cornell</v>
      </c>
      <c r="DY61" t="str">
        <v>Colchester Harriers</v>
      </c>
      <c r="DZ61" t="str">
        <v>M</v>
      </c>
      <c r="EA61" t="str">
        <v/>
      </c>
      <c r="FZ61" t="str">
        <v>Harrison Miller</v>
      </c>
      <c r="GA61" t="str">
        <v>Colchester &amp; Tendring AC</v>
      </c>
      <c r="GB61" t="str">
        <v>M</v>
      </c>
      <c r="GC61">
        <v>39</v>
      </c>
      <c r="GF61" t="str">
        <v>Riley Cornell</v>
      </c>
      <c r="GG61" t="str">
        <v>Colchester Harriers</v>
      </c>
      <c r="GH61" t="str">
        <v>M</v>
      </c>
      <c r="GI61" t="str">
        <v/>
      </c>
      <c r="IH61" t="str">
        <v>Harrison Miller</v>
      </c>
      <c r="II61" t="str">
        <v>Colchester &amp; Tendring AC</v>
      </c>
      <c r="IJ61" t="str">
        <v>M</v>
      </c>
      <c r="IK61" t="str">
        <v/>
      </c>
      <c r="IN61" t="str">
        <v>Riley Cornell</v>
      </c>
      <c r="IO61" t="str">
        <v>Colchester Harriers</v>
      </c>
      <c r="IP61" t="str">
        <v>M</v>
      </c>
      <c r="IQ61" t="str">
        <v/>
      </c>
    </row>
    <row r="62" spans="2:251" x14ac:dyDescent="0.35">
      <c r="B62" t="str">
        <v>Finn Rocks</v>
      </c>
      <c r="C62" t="str">
        <v>Colchester &amp; Tendring AC</v>
      </c>
      <c r="D62" t="str">
        <v>M</v>
      </c>
      <c r="E62" t="str">
        <v/>
      </c>
      <c r="H62" t="str">
        <v>Rohan Dasoar</v>
      </c>
      <c r="I62" t="str">
        <v>Colchester Harriers</v>
      </c>
      <c r="J62" t="str">
        <v>M</v>
      </c>
      <c r="K62" t="str">
        <v/>
      </c>
      <c r="BJ62" t="str">
        <v>Finn Rocks</v>
      </c>
      <c r="BK62" t="str">
        <v>Colchester &amp; Tendring AC</v>
      </c>
      <c r="BL62" t="str">
        <v>M</v>
      </c>
      <c r="BM62" t="str">
        <v/>
      </c>
      <c r="BP62" t="str">
        <v>Rohan Dasoar</v>
      </c>
      <c r="BQ62" t="str">
        <v>Colchester Harriers</v>
      </c>
      <c r="BR62" t="str">
        <v>M</v>
      </c>
      <c r="BS62">
        <v>2</v>
      </c>
      <c r="DR62" t="str">
        <v>Finn Rocks</v>
      </c>
      <c r="DS62" t="str">
        <v>Colchester &amp; Tendring AC</v>
      </c>
      <c r="DT62" t="str">
        <v>M</v>
      </c>
      <c r="DU62" t="str">
        <v/>
      </c>
      <c r="DX62" t="str">
        <v>Rohan Dasoar</v>
      </c>
      <c r="DY62" t="str">
        <v>Colchester Harriers</v>
      </c>
      <c r="DZ62" t="str">
        <v>M</v>
      </c>
      <c r="EA62">
        <v>7</v>
      </c>
      <c r="FZ62" t="str">
        <v>Finn Rocks</v>
      </c>
      <c r="GA62" t="str">
        <v>Colchester &amp; Tendring AC</v>
      </c>
      <c r="GB62" t="str">
        <v>M</v>
      </c>
      <c r="GC62" t="str">
        <v/>
      </c>
      <c r="GF62" t="str">
        <v>Rohan Dasoar</v>
      </c>
      <c r="GG62" t="str">
        <v>Colchester Harriers</v>
      </c>
      <c r="GH62" t="str">
        <v>M</v>
      </c>
      <c r="GI62" t="str">
        <v/>
      </c>
      <c r="IH62" t="str">
        <v>Finn Rocks</v>
      </c>
      <c r="II62" t="str">
        <v>Colchester &amp; Tendring AC</v>
      </c>
      <c r="IJ62" t="str">
        <v>M</v>
      </c>
      <c r="IK62" t="str">
        <v/>
      </c>
      <c r="IN62" t="str">
        <v>Rohan Dasoar</v>
      </c>
      <c r="IO62" t="str">
        <v>Colchester Harriers</v>
      </c>
      <c r="IP62" t="str">
        <v>M</v>
      </c>
      <c r="IQ62" t="str">
        <v/>
      </c>
    </row>
    <row r="63" spans="2:251" x14ac:dyDescent="0.35">
      <c r="B63" t="str">
        <v>Silas Roper</v>
      </c>
      <c r="C63" t="str">
        <v>Colchester &amp; Tendring AC</v>
      </c>
      <c r="D63" t="str">
        <v>M</v>
      </c>
      <c r="E63" t="str">
        <v/>
      </c>
      <c r="H63" t="str">
        <v>Rohin Datta</v>
      </c>
      <c r="I63" t="str">
        <v>Colchester Harriers</v>
      </c>
      <c r="J63" t="str">
        <v>M</v>
      </c>
      <c r="K63" t="str">
        <v/>
      </c>
      <c r="BJ63" t="str">
        <v>Silas Roper</v>
      </c>
      <c r="BK63" t="str">
        <v>Colchester &amp; Tendring AC</v>
      </c>
      <c r="BL63" t="str">
        <v>M</v>
      </c>
      <c r="BM63" t="str">
        <v/>
      </c>
      <c r="BP63" t="str">
        <v>Rohin Datta</v>
      </c>
      <c r="BQ63" t="str">
        <v>Colchester Harriers</v>
      </c>
      <c r="BR63" t="str">
        <v>M</v>
      </c>
      <c r="BS63" t="str">
        <v/>
      </c>
      <c r="DR63" t="str">
        <v>Silas Roper</v>
      </c>
      <c r="DS63" t="str">
        <v>Colchester &amp; Tendring AC</v>
      </c>
      <c r="DT63" t="str">
        <v>M</v>
      </c>
      <c r="DU63" t="str">
        <v/>
      </c>
      <c r="DX63" t="str">
        <v>Rohin Datta</v>
      </c>
      <c r="DY63" t="str">
        <v>Colchester Harriers</v>
      </c>
      <c r="DZ63" t="str">
        <v>M</v>
      </c>
      <c r="EA63" t="str">
        <v/>
      </c>
      <c r="FZ63" t="str">
        <v>Silas Roper</v>
      </c>
      <c r="GA63" t="str">
        <v>Colchester &amp; Tendring AC</v>
      </c>
      <c r="GB63" t="str">
        <v>M</v>
      </c>
      <c r="GC63" t="str">
        <v/>
      </c>
      <c r="GF63" t="str">
        <v>Rohin Datta</v>
      </c>
      <c r="GG63" t="str">
        <v>Colchester Harriers</v>
      </c>
      <c r="GH63" t="str">
        <v>M</v>
      </c>
      <c r="GI63" t="str">
        <v/>
      </c>
      <c r="IH63" t="str">
        <v>Silas Roper</v>
      </c>
      <c r="II63" t="str">
        <v>Colchester &amp; Tendring AC</v>
      </c>
      <c r="IJ63" t="str">
        <v>M</v>
      </c>
      <c r="IK63" t="str">
        <v/>
      </c>
      <c r="IN63" t="str">
        <v>Rohin Datta</v>
      </c>
      <c r="IO63" t="str">
        <v>Colchester Harriers</v>
      </c>
      <c r="IP63" t="str">
        <v>M</v>
      </c>
      <c r="IQ63" t="str">
        <v/>
      </c>
    </row>
    <row r="64" spans="2:251" x14ac:dyDescent="0.35">
      <c r="B64" t="str">
        <v>Lewis White</v>
      </c>
      <c r="C64" t="str">
        <v>Colchester &amp; Tendring AC</v>
      </c>
      <c r="D64" t="str">
        <v>M</v>
      </c>
      <c r="E64" t="str">
        <v/>
      </c>
      <c r="H64" t="str">
        <v>Roux Bueno</v>
      </c>
      <c r="I64" t="str">
        <v>Colchester Harriers</v>
      </c>
      <c r="J64" t="str">
        <v>M</v>
      </c>
      <c r="K64" t="str">
        <v/>
      </c>
      <c r="BJ64" t="str">
        <v>Lewis White</v>
      </c>
      <c r="BK64" t="str">
        <v>Colchester &amp; Tendring AC</v>
      </c>
      <c r="BL64" t="str">
        <v>M</v>
      </c>
      <c r="BM64" t="str">
        <v/>
      </c>
      <c r="BP64" t="str">
        <v>Roux Bueno</v>
      </c>
      <c r="BQ64" t="str">
        <v>Colchester Harriers</v>
      </c>
      <c r="BR64" t="str">
        <v>M</v>
      </c>
      <c r="BS64">
        <v>25</v>
      </c>
      <c r="DR64" t="str">
        <v>Lewis White</v>
      </c>
      <c r="DS64" t="str">
        <v>Colchester &amp; Tendring AC</v>
      </c>
      <c r="DT64" t="str">
        <v>M</v>
      </c>
      <c r="DU64" t="str">
        <v/>
      </c>
      <c r="DX64" t="str">
        <v>Roux Bueno</v>
      </c>
      <c r="DY64" t="str">
        <v>Colchester Harriers</v>
      </c>
      <c r="DZ64" t="str">
        <v>M</v>
      </c>
      <c r="EA64">
        <v>28</v>
      </c>
      <c r="FZ64" t="str">
        <v>Lewis White</v>
      </c>
      <c r="GA64" t="str">
        <v>Colchester &amp; Tendring AC</v>
      </c>
      <c r="GB64" t="str">
        <v>M</v>
      </c>
      <c r="GC64" t="str">
        <v/>
      </c>
      <c r="GF64" t="str">
        <v>Roux Bueno</v>
      </c>
      <c r="GG64" t="str">
        <v>Colchester Harriers</v>
      </c>
      <c r="GH64" t="str">
        <v>M</v>
      </c>
      <c r="GI64">
        <v>18</v>
      </c>
      <c r="IH64" t="str">
        <v>Lewis White</v>
      </c>
      <c r="II64" t="str">
        <v>Colchester &amp; Tendring AC</v>
      </c>
      <c r="IJ64" t="str">
        <v>M</v>
      </c>
      <c r="IK64" t="str">
        <v/>
      </c>
      <c r="IN64" t="str">
        <v>Roux Bueno</v>
      </c>
      <c r="IO64" t="str">
        <v>Colchester Harriers</v>
      </c>
      <c r="IP64" t="str">
        <v>M</v>
      </c>
      <c r="IQ64" t="str">
        <v/>
      </c>
    </row>
    <row r="65" spans="2:251" x14ac:dyDescent="0.35">
      <c r="B65" t="str">
        <v>Eli Wigginton</v>
      </c>
      <c r="C65" t="str">
        <v>Colchester &amp; Tendring AC</v>
      </c>
      <c r="D65" t="str">
        <v>M</v>
      </c>
      <c r="E65" t="str">
        <v/>
      </c>
      <c r="H65" t="str">
        <v>Rowan Weir</v>
      </c>
      <c r="I65" t="str">
        <v>Colchester Harriers</v>
      </c>
      <c r="J65" t="str">
        <v>M</v>
      </c>
      <c r="K65">
        <v>12</v>
      </c>
      <c r="BJ65" t="str">
        <v>Eli Wigginton</v>
      </c>
      <c r="BK65" t="str">
        <v>Colchester &amp; Tendring AC</v>
      </c>
      <c r="BL65" t="str">
        <v>M</v>
      </c>
      <c r="BM65" t="str">
        <v/>
      </c>
      <c r="BP65" t="str">
        <v>Rowan Weir</v>
      </c>
      <c r="BQ65" t="str">
        <v>Colchester Harriers</v>
      </c>
      <c r="BR65" t="str">
        <v>M</v>
      </c>
      <c r="BS65" t="str">
        <v/>
      </c>
      <c r="DR65" t="str">
        <v>Eli Wigginton</v>
      </c>
      <c r="DS65" t="str">
        <v>Colchester &amp; Tendring AC</v>
      </c>
      <c r="DT65" t="str">
        <v>M</v>
      </c>
      <c r="DU65" t="str">
        <v/>
      </c>
      <c r="DX65" t="str">
        <v>Rowan Weir</v>
      </c>
      <c r="DY65" t="str">
        <v>Colchester Harriers</v>
      </c>
      <c r="DZ65" t="str">
        <v>M</v>
      </c>
      <c r="EA65">
        <v>33</v>
      </c>
      <c r="FZ65" t="str">
        <v>Eli Wigginton</v>
      </c>
      <c r="GA65" t="str">
        <v>Colchester &amp; Tendring AC</v>
      </c>
      <c r="GB65" t="str">
        <v>M</v>
      </c>
      <c r="GC65" t="str">
        <v/>
      </c>
      <c r="GF65" t="str">
        <v>Rowan Weir</v>
      </c>
      <c r="GG65" t="str">
        <v>Colchester Harriers</v>
      </c>
      <c r="GH65" t="str">
        <v>M</v>
      </c>
      <c r="GI65" t="str">
        <v/>
      </c>
      <c r="IH65" t="str">
        <v>Eli Wigginton</v>
      </c>
      <c r="II65" t="str">
        <v>Colchester &amp; Tendring AC</v>
      </c>
      <c r="IJ65" t="str">
        <v>M</v>
      </c>
      <c r="IK65" t="str">
        <v/>
      </c>
      <c r="IN65" t="str">
        <v>Rowan Weir</v>
      </c>
      <c r="IO65" t="str">
        <v>Colchester Harriers</v>
      </c>
      <c r="IP65" t="str">
        <v>M</v>
      </c>
      <c r="IQ65" t="str">
        <v/>
      </c>
    </row>
    <row r="66" spans="2:251" x14ac:dyDescent="0.35">
      <c r="B66" t="str">
        <v>Alex Derrick</v>
      </c>
      <c r="C66" t="str">
        <v>Colchester &amp; Tendring AC</v>
      </c>
      <c r="D66" t="str">
        <v>M</v>
      </c>
      <c r="E66" t="str">
        <v/>
      </c>
      <c r="H66" t="str">
        <v>Sam Bailey</v>
      </c>
      <c r="I66" t="str">
        <v>Colchester Harriers</v>
      </c>
      <c r="J66" t="str">
        <v>M</v>
      </c>
      <c r="K66" t="str">
        <v/>
      </c>
      <c r="BJ66" t="str">
        <v>Alex Derrick</v>
      </c>
      <c r="BK66" t="str">
        <v>Colchester &amp; Tendring AC</v>
      </c>
      <c r="BL66" t="str">
        <v>M</v>
      </c>
      <c r="BM66">
        <v>10</v>
      </c>
      <c r="BP66" t="str">
        <v>Sam Bailey</v>
      </c>
      <c r="BQ66" t="str">
        <v>Colchester Harriers</v>
      </c>
      <c r="BR66" t="str">
        <v>M</v>
      </c>
      <c r="BS66" t="str">
        <v/>
      </c>
      <c r="DR66" t="str">
        <v>Alex Derrick</v>
      </c>
      <c r="DS66" t="str">
        <v>Colchester &amp; Tendring AC</v>
      </c>
      <c r="DT66" t="str">
        <v>M</v>
      </c>
      <c r="DU66">
        <v>2</v>
      </c>
      <c r="DX66" t="str">
        <v>Sam Bailey</v>
      </c>
      <c r="DY66" t="str">
        <v>Colchester Harriers</v>
      </c>
      <c r="DZ66" t="str">
        <v>M</v>
      </c>
      <c r="EA66">
        <v>37</v>
      </c>
      <c r="FZ66" t="str">
        <v>Alex Derrick</v>
      </c>
      <c r="GA66" t="str">
        <v>Colchester &amp; Tendring AC</v>
      </c>
      <c r="GB66" t="str">
        <v>M</v>
      </c>
      <c r="GC66">
        <v>2</v>
      </c>
      <c r="GF66" t="str">
        <v>Sam Bailey</v>
      </c>
      <c r="GG66" t="str">
        <v>Colchester Harriers</v>
      </c>
      <c r="GH66" t="str">
        <v>M</v>
      </c>
      <c r="GI66">
        <v>34</v>
      </c>
      <c r="IH66" t="str">
        <v>Alex Derrick</v>
      </c>
      <c r="II66" t="str">
        <v>Colchester &amp; Tendring AC</v>
      </c>
      <c r="IJ66" t="str">
        <v>M</v>
      </c>
      <c r="IK66" t="str">
        <v/>
      </c>
      <c r="IN66" t="str">
        <v>Sam Bailey</v>
      </c>
      <c r="IO66" t="str">
        <v>Colchester Harriers</v>
      </c>
      <c r="IP66" t="str">
        <v>M</v>
      </c>
      <c r="IQ66" t="str">
        <v/>
      </c>
    </row>
    <row r="67" spans="2:251" x14ac:dyDescent="0.35">
      <c r="B67" t="str">
        <v>Declan Capp</v>
      </c>
      <c r="C67" t="str">
        <v>Colchester &amp; Tendring AC</v>
      </c>
      <c r="D67" t="str">
        <v>M</v>
      </c>
      <c r="E67" t="str">
        <v/>
      </c>
      <c r="H67" t="str">
        <v>Stanley Mason</v>
      </c>
      <c r="I67" t="str">
        <v>Colchester Harriers</v>
      </c>
      <c r="J67" t="str">
        <v>M</v>
      </c>
      <c r="K67" t="str">
        <v/>
      </c>
      <c r="BJ67" t="str">
        <v>Declan Capp</v>
      </c>
      <c r="BK67" t="str">
        <v>Colchester &amp; Tendring AC</v>
      </c>
      <c r="BL67" t="str">
        <v>M</v>
      </c>
      <c r="BM67" t="str">
        <v/>
      </c>
      <c r="BP67" t="str">
        <v>Stanley Mason</v>
      </c>
      <c r="BQ67" t="str">
        <v>Colchester Harriers</v>
      </c>
      <c r="BR67" t="str">
        <v>M</v>
      </c>
      <c r="BS67" t="str">
        <v/>
      </c>
      <c r="DR67" t="str">
        <v>Declan Capp</v>
      </c>
      <c r="DS67" t="str">
        <v>Colchester &amp; Tendring AC</v>
      </c>
      <c r="DT67" t="str">
        <v>M</v>
      </c>
      <c r="DU67" t="str">
        <v/>
      </c>
      <c r="DX67" t="str">
        <v>Stanley Mason</v>
      </c>
      <c r="DY67" t="str">
        <v>Colchester Harriers</v>
      </c>
      <c r="DZ67" t="str">
        <v>M</v>
      </c>
      <c r="EA67" t="str">
        <v/>
      </c>
      <c r="FZ67" t="str">
        <v>Declan Capp</v>
      </c>
      <c r="GA67" t="str">
        <v>Colchester &amp; Tendring AC</v>
      </c>
      <c r="GB67" t="str">
        <v>M</v>
      </c>
      <c r="GC67" t="str">
        <v/>
      </c>
      <c r="GF67" t="str">
        <v>Stanley Mason</v>
      </c>
      <c r="GG67" t="str">
        <v>Colchester Harriers</v>
      </c>
      <c r="GH67" t="str">
        <v>M</v>
      </c>
      <c r="GI67" t="str">
        <v/>
      </c>
      <c r="IH67" t="str">
        <v>Declan Capp</v>
      </c>
      <c r="II67" t="str">
        <v>Colchester &amp; Tendring AC</v>
      </c>
      <c r="IJ67" t="str">
        <v>M</v>
      </c>
      <c r="IK67" t="str">
        <v/>
      </c>
      <c r="IN67" t="str">
        <v>Stanley Mason</v>
      </c>
      <c r="IO67" t="str">
        <v>Colchester Harriers</v>
      </c>
      <c r="IP67" t="str">
        <v>M</v>
      </c>
      <c r="IQ67" t="str">
        <v/>
      </c>
    </row>
    <row r="68" spans="2:251" x14ac:dyDescent="0.35">
      <c r="B68" t="str">
        <v>Daniel Cooper</v>
      </c>
      <c r="C68" t="str">
        <v>Colchester &amp; Tendring AC</v>
      </c>
      <c r="D68" t="str">
        <v>M</v>
      </c>
      <c r="E68">
        <v>14</v>
      </c>
      <c r="H68" t="str">
        <v>Theo James</v>
      </c>
      <c r="I68" t="str">
        <v>Colchester Harriers</v>
      </c>
      <c r="J68" t="str">
        <v>M</v>
      </c>
      <c r="K68" t="str">
        <v/>
      </c>
      <c r="BJ68" t="str">
        <v>Daniel Cooper</v>
      </c>
      <c r="BK68" t="str">
        <v>Colchester &amp; Tendring AC</v>
      </c>
      <c r="BL68" t="str">
        <v>M</v>
      </c>
      <c r="BM68">
        <v>13</v>
      </c>
      <c r="BP68" t="str">
        <v>Theo James</v>
      </c>
      <c r="BQ68" t="str">
        <v>Colchester Harriers</v>
      </c>
      <c r="BR68" t="str">
        <v>M</v>
      </c>
      <c r="BS68" t="str">
        <v/>
      </c>
      <c r="DR68" t="str">
        <v>Daniel Cooper</v>
      </c>
      <c r="DS68" t="str">
        <v>Colchester &amp; Tendring AC</v>
      </c>
      <c r="DT68" t="str">
        <v>M</v>
      </c>
      <c r="DU68" t="str">
        <v/>
      </c>
      <c r="DX68" t="str">
        <v>Theo James</v>
      </c>
      <c r="DY68" t="str">
        <v>Colchester Harriers</v>
      </c>
      <c r="DZ68" t="str">
        <v>M</v>
      </c>
      <c r="EA68" t="str">
        <v/>
      </c>
      <c r="FZ68" t="str">
        <v>Daniel Cooper</v>
      </c>
      <c r="GA68" t="str">
        <v>Colchester &amp; Tendring AC</v>
      </c>
      <c r="GB68" t="str">
        <v>M</v>
      </c>
      <c r="GC68">
        <v>12</v>
      </c>
      <c r="GF68" t="str">
        <v>Theo James</v>
      </c>
      <c r="GG68" t="str">
        <v>Colchester Harriers</v>
      </c>
      <c r="GH68" t="str">
        <v>M</v>
      </c>
      <c r="GI68" t="str">
        <v/>
      </c>
      <c r="IH68" t="str">
        <v>Daniel Cooper</v>
      </c>
      <c r="II68" t="str">
        <v>Colchester &amp; Tendring AC</v>
      </c>
      <c r="IJ68" t="str">
        <v>M</v>
      </c>
      <c r="IK68" t="str">
        <v/>
      </c>
      <c r="IN68" t="str">
        <v>Theo James</v>
      </c>
      <c r="IO68" t="str">
        <v>Colchester Harriers</v>
      </c>
      <c r="IP68" t="str">
        <v>M</v>
      </c>
      <c r="IQ68" t="str">
        <v/>
      </c>
    </row>
    <row r="69" spans="2:251" x14ac:dyDescent="0.35">
      <c r="B69" t="str">
        <v>Kester Waterman</v>
      </c>
      <c r="C69" t="str">
        <v>Colchester &amp; Tendring AC</v>
      </c>
      <c r="D69" t="str">
        <v>M</v>
      </c>
      <c r="E69" t="str">
        <v/>
      </c>
      <c r="H69" t="str">
        <v>Toby Purser</v>
      </c>
      <c r="I69" t="str">
        <v>Colchester Harriers</v>
      </c>
      <c r="J69" t="str">
        <v>M</v>
      </c>
      <c r="K69" t="str">
        <v/>
      </c>
      <c r="BJ69" t="str">
        <v>Kester Waterman</v>
      </c>
      <c r="BK69" t="str">
        <v>Colchester &amp; Tendring AC</v>
      </c>
      <c r="BL69" t="str">
        <v>M</v>
      </c>
      <c r="BM69" t="str">
        <v/>
      </c>
      <c r="BP69" t="str">
        <v>Toby Purser</v>
      </c>
      <c r="BQ69" t="str">
        <v>Colchester Harriers</v>
      </c>
      <c r="BR69" t="str">
        <v>M</v>
      </c>
      <c r="BS69" t="str">
        <v/>
      </c>
      <c r="DR69" t="str">
        <v>Kester Waterman</v>
      </c>
      <c r="DS69" t="str">
        <v>Colchester &amp; Tendring AC</v>
      </c>
      <c r="DT69" t="str">
        <v>M</v>
      </c>
      <c r="DU69" t="str">
        <v/>
      </c>
      <c r="DX69" t="str">
        <v>Toby Purser</v>
      </c>
      <c r="DY69" t="str">
        <v>Colchester Harriers</v>
      </c>
      <c r="DZ69" t="str">
        <v>M</v>
      </c>
      <c r="EA69" t="str">
        <v/>
      </c>
      <c r="FZ69" t="str">
        <v>Kester Waterman</v>
      </c>
      <c r="GA69" t="str">
        <v>Colchester &amp; Tendring AC</v>
      </c>
      <c r="GB69" t="str">
        <v>M</v>
      </c>
      <c r="GC69" t="str">
        <v/>
      </c>
      <c r="GF69" t="str">
        <v>Toby Purser</v>
      </c>
      <c r="GG69" t="str">
        <v>Colchester Harriers</v>
      </c>
      <c r="GH69" t="str">
        <v>M</v>
      </c>
      <c r="GI69" t="str">
        <v/>
      </c>
      <c r="IH69" t="str">
        <v>Kester Waterman</v>
      </c>
      <c r="II69" t="str">
        <v>Colchester &amp; Tendring AC</v>
      </c>
      <c r="IJ69" t="str">
        <v>M</v>
      </c>
      <c r="IK69" t="str">
        <v/>
      </c>
      <c r="IN69" t="str">
        <v>Toby Purser</v>
      </c>
      <c r="IO69" t="str">
        <v>Colchester Harriers</v>
      </c>
      <c r="IP69" t="str">
        <v>M</v>
      </c>
      <c r="IQ69" t="str">
        <v/>
      </c>
    </row>
    <row r="70" spans="2:251" x14ac:dyDescent="0.35">
      <c r="B70" t="str">
        <v>Mathew Davay</v>
      </c>
      <c r="C70" t="str">
        <v>Colchester &amp; Tendring AC</v>
      </c>
      <c r="D70" t="str">
        <v>M</v>
      </c>
      <c r="E70" t="str">
        <v/>
      </c>
      <c r="H70" t="str">
        <v>Trevon James</v>
      </c>
      <c r="I70" t="str">
        <v>Colchester Harriers</v>
      </c>
      <c r="J70" t="str">
        <v>M</v>
      </c>
      <c r="K70" t="str">
        <v/>
      </c>
      <c r="BJ70" t="str">
        <v>Mathew Davay</v>
      </c>
      <c r="BK70" t="str">
        <v>Colchester &amp; Tendring AC</v>
      </c>
      <c r="BL70" t="str">
        <v>M</v>
      </c>
      <c r="BM70">
        <v>11</v>
      </c>
      <c r="BP70" t="str">
        <v>Trevon James</v>
      </c>
      <c r="BQ70" t="str">
        <v>Colchester Harriers</v>
      </c>
      <c r="BR70" t="str">
        <v>M</v>
      </c>
      <c r="BS70" t="str">
        <v/>
      </c>
      <c r="DR70" t="str">
        <v>Mathew Davay</v>
      </c>
      <c r="DS70" t="str">
        <v>Colchester &amp; Tendring AC</v>
      </c>
      <c r="DT70" t="str">
        <v>M</v>
      </c>
      <c r="DU70" t="str">
        <v/>
      </c>
      <c r="DX70" t="str">
        <v>Trevon James</v>
      </c>
      <c r="DY70" t="str">
        <v>Colchester Harriers</v>
      </c>
      <c r="DZ70" t="str">
        <v>M</v>
      </c>
      <c r="EA70" t="str">
        <v/>
      </c>
      <c r="FZ70" t="str">
        <v>Mathew Davay</v>
      </c>
      <c r="GA70" t="str">
        <v>Colchester &amp; Tendring AC</v>
      </c>
      <c r="GB70" t="str">
        <v>M</v>
      </c>
      <c r="GC70" t="str">
        <v/>
      </c>
      <c r="GF70" t="str">
        <v>Trevon James</v>
      </c>
      <c r="GG70" t="str">
        <v>Colchester Harriers</v>
      </c>
      <c r="GH70" t="str">
        <v>M</v>
      </c>
      <c r="GI70" t="str">
        <v/>
      </c>
      <c r="IH70" t="str">
        <v>Mathew Davay</v>
      </c>
      <c r="II70" t="str">
        <v>Colchester &amp; Tendring AC</v>
      </c>
      <c r="IJ70" t="str">
        <v>M</v>
      </c>
      <c r="IK70" t="str">
        <v/>
      </c>
      <c r="IN70" t="str">
        <v>Trevon James</v>
      </c>
      <c r="IO70" t="str">
        <v>Colchester Harriers</v>
      </c>
      <c r="IP70" t="str">
        <v>M</v>
      </c>
      <c r="IQ70" t="str">
        <v/>
      </c>
    </row>
    <row r="71" spans="2:251" x14ac:dyDescent="0.35">
      <c r="H71" t="str">
        <v>Victor-Steven(Vic) Effiang</v>
      </c>
      <c r="I71" t="str">
        <v>Colchester Harriers</v>
      </c>
      <c r="J71" t="str">
        <v>M</v>
      </c>
      <c r="K71" t="str">
        <v/>
      </c>
      <c r="BP71" t="str">
        <v>Victor-Steven(Vic) Effiang</v>
      </c>
      <c r="BQ71" t="str">
        <v>Colchester Harriers</v>
      </c>
      <c r="BR71" t="str">
        <v>M</v>
      </c>
      <c r="BS71" t="str">
        <v/>
      </c>
      <c r="DX71" t="str">
        <v>Victor-Steven(Vic) Effiang</v>
      </c>
      <c r="DY71" t="str">
        <v>Colchester Harriers</v>
      </c>
      <c r="DZ71" t="str">
        <v>M</v>
      </c>
      <c r="EA71" t="str">
        <v/>
      </c>
      <c r="GF71" t="str">
        <v>Victor-Steven(Vic) Effiang</v>
      </c>
      <c r="GG71" t="str">
        <v>Colchester Harriers</v>
      </c>
      <c r="GH71" t="str">
        <v>M</v>
      </c>
      <c r="GI71" t="str">
        <v/>
      </c>
      <c r="IN71" t="str">
        <v>Victor-Steven(Vic) Effiang</v>
      </c>
      <c r="IO71" t="str">
        <v>Colchester Harriers</v>
      </c>
      <c r="IP71" t="str">
        <v>M</v>
      </c>
      <c r="IQ71" t="str">
        <v/>
      </c>
    </row>
    <row r="72" spans="2:251" x14ac:dyDescent="0.35">
      <c r="H72" t="str">
        <v>William Howard</v>
      </c>
      <c r="I72" t="str">
        <v>Colchester Harriers</v>
      </c>
      <c r="J72" t="str">
        <v>M</v>
      </c>
      <c r="K72" t="str">
        <v/>
      </c>
      <c r="BP72" t="str">
        <v>William Howard</v>
      </c>
      <c r="BQ72" t="str">
        <v>Colchester Harriers</v>
      </c>
      <c r="BR72" t="str">
        <v>M</v>
      </c>
      <c r="BS72" t="str">
        <v/>
      </c>
      <c r="DX72" t="str">
        <v>William Howard</v>
      </c>
      <c r="DY72" t="str">
        <v>Colchester Harriers</v>
      </c>
      <c r="DZ72" t="str">
        <v>M</v>
      </c>
      <c r="EA72" t="str">
        <v/>
      </c>
      <c r="GF72" t="str">
        <v>William Howard</v>
      </c>
      <c r="GG72" t="str">
        <v>Colchester Harriers</v>
      </c>
      <c r="GH72" t="str">
        <v>M</v>
      </c>
      <c r="GI72" t="str">
        <v/>
      </c>
      <c r="IN72" t="str">
        <v>William Howard</v>
      </c>
      <c r="IO72" t="str">
        <v>Colchester Harriers</v>
      </c>
      <c r="IP72" t="str">
        <v>M</v>
      </c>
      <c r="IQ72" t="str">
        <v/>
      </c>
    </row>
  </sheetData>
  <sheetProtection algorithmName="SHA-512" hashValue="Dd/gYLq/1pbO99XnHqkzr9EINiSfXtv6QvmbundXkt6aMbFPy5UGWSRbPt/Tdrf3GA4q7UI67C5z74FvjFnWCA==" saltValue="zLxLqxLSMBB3gL7ddis8HA==" spinCount="100000" sheet="1" objects="1" scenarios="1" selectLockedCells="1" selectUnlockedCells="1"/>
  <mergeCells count="50">
    <mergeCell ref="DL2:DM2"/>
    <mergeCell ref="CB2:CC2"/>
    <mergeCell ref="CH2:CI2"/>
    <mergeCell ref="CN2:CO2"/>
    <mergeCell ref="CT2:CU2"/>
    <mergeCell ref="CZ2:DA2"/>
    <mergeCell ref="DF2:DG2"/>
    <mergeCell ref="BV2:BW2"/>
    <mergeCell ref="B2:C2"/>
    <mergeCell ref="H2:I2"/>
    <mergeCell ref="N2:O2"/>
    <mergeCell ref="T2:U2"/>
    <mergeCell ref="Z2:AA2"/>
    <mergeCell ref="AF2:AG2"/>
    <mergeCell ref="AL2:AM2"/>
    <mergeCell ref="AR2:AS2"/>
    <mergeCell ref="AX2:AY2"/>
    <mergeCell ref="BD2:BE2"/>
    <mergeCell ref="BJ2:BK2"/>
    <mergeCell ref="BP2:BQ2"/>
    <mergeCell ref="DR2:DS2"/>
    <mergeCell ref="DX2:DY2"/>
    <mergeCell ref="ED2:EE2"/>
    <mergeCell ref="EJ2:EK2"/>
    <mergeCell ref="EP2:EQ2"/>
    <mergeCell ref="EV2:EW2"/>
    <mergeCell ref="FB2:FC2"/>
    <mergeCell ref="FH2:FI2"/>
    <mergeCell ref="FN2:FO2"/>
    <mergeCell ref="FT2:FU2"/>
    <mergeCell ref="FZ2:GA2"/>
    <mergeCell ref="GF2:GG2"/>
    <mergeCell ref="GL2:GM2"/>
    <mergeCell ref="GR2:GS2"/>
    <mergeCell ref="GX2:GY2"/>
    <mergeCell ref="HD2:HE2"/>
    <mergeCell ref="HJ2:HK2"/>
    <mergeCell ref="HP2:HQ2"/>
    <mergeCell ref="HV2:HW2"/>
    <mergeCell ref="IB2:IC2"/>
    <mergeCell ref="IH2:II2"/>
    <mergeCell ref="IN2:IO2"/>
    <mergeCell ref="IT2:IU2"/>
    <mergeCell ref="IZ2:JA2"/>
    <mergeCell ref="JF2:JG2"/>
    <mergeCell ref="JL2:JM2"/>
    <mergeCell ref="JR2:JS2"/>
    <mergeCell ref="JX2:JY2"/>
    <mergeCell ref="KD2:KE2"/>
    <mergeCell ref="KJ2:KK2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6C9D-FF21-4695-9FCC-A82BD5C88A72}">
  <sheetPr>
    <tabColor theme="9" tint="0.39997558519241921"/>
  </sheetPr>
  <dimension ref="A1:AE112"/>
  <sheetViews>
    <sheetView showGridLines="0" showRuler="0" topLeftCell="A66" zoomScale="95" zoomScaleNormal="70" workbookViewId="0">
      <selection activeCell="H97" sqref="H97"/>
    </sheetView>
  </sheetViews>
  <sheetFormatPr defaultColWidth="8.81640625" defaultRowHeight="14.5" outlineLevelRow="1" x14ac:dyDescent="0.35"/>
  <cols>
    <col min="1" max="1" width="30.453125" style="83" customWidth="1"/>
    <col min="2" max="3" width="10.7265625" customWidth="1"/>
    <col min="4" max="4" width="11" customWidth="1"/>
    <col min="5" max="5" width="11.453125" customWidth="1"/>
    <col min="6" max="6" width="11" customWidth="1"/>
    <col min="7" max="7" width="11.453125" customWidth="1"/>
    <col min="8" max="8" width="11" customWidth="1"/>
    <col min="9" max="9" width="11.453125" customWidth="1"/>
    <col min="10" max="10" width="11" customWidth="1"/>
    <col min="11" max="11" width="11.453125" customWidth="1"/>
    <col min="12" max="12" width="12.453125" customWidth="1"/>
    <col min="13" max="13" width="13" customWidth="1"/>
    <col min="14" max="14" width="10.7265625" customWidth="1"/>
    <col min="15" max="15" width="12.453125" customWidth="1"/>
    <col min="17" max="18" width="10.7265625" customWidth="1"/>
    <col min="20" max="21" width="10.7265625" customWidth="1"/>
    <col min="23" max="24" width="10.7265625" customWidth="1"/>
    <col min="26" max="27" width="10.7265625" customWidth="1"/>
    <col min="29" max="30" width="10.7265625" customWidth="1"/>
    <col min="31" max="31" width="2.7265625" customWidth="1"/>
  </cols>
  <sheetData>
    <row r="1" spans="1:31" ht="5.15" customHeight="1" x14ac:dyDescent="0.45">
      <c r="A1" s="75"/>
      <c r="B1" s="68"/>
      <c r="C1" s="68"/>
      <c r="D1" s="68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8"/>
    </row>
    <row r="2" spans="1:31" ht="34.5" customHeight="1" x14ac:dyDescent="0.35">
      <c r="A2" s="76"/>
      <c r="B2" s="68"/>
      <c r="C2" s="68"/>
      <c r="D2" s="68"/>
      <c r="E2" s="170" t="s">
        <v>126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2"/>
      <c r="AE2" s="69"/>
    </row>
    <row r="3" spans="1:31" ht="18.5" outlineLevel="1" x14ac:dyDescent="0.45">
      <c r="A3" s="76"/>
      <c r="B3" s="174" t="s">
        <v>31</v>
      </c>
      <c r="C3" s="175"/>
      <c r="D3" s="68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9"/>
    </row>
    <row r="4" spans="1:31" ht="5.15" customHeight="1" outlineLevel="1" x14ac:dyDescent="0.45">
      <c r="A4" s="76"/>
      <c r="B4" s="68"/>
      <c r="C4" s="68"/>
      <c r="D4" s="6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9"/>
    </row>
    <row r="5" spans="1:31" ht="15" customHeight="1" outlineLevel="1" x14ac:dyDescent="0.45">
      <c r="A5" s="76"/>
      <c r="B5" s="39" t="s">
        <v>105</v>
      </c>
      <c r="C5" s="39" cm="1">
        <f t="array" ref="C5">(MAX(IF(tblR1Score[Gender]="M",tblR1Score[Position:]))+1)</f>
        <v>51</v>
      </c>
      <c r="D5" s="6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9"/>
    </row>
    <row r="6" spans="1:31" ht="5.15" customHeight="1" outlineLevel="1" x14ac:dyDescent="0.45">
      <c r="A6" s="76"/>
      <c r="B6" s="70"/>
      <c r="C6" s="70"/>
      <c r="D6" s="68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9"/>
    </row>
    <row r="7" spans="1:31" ht="15" customHeight="1" outlineLevel="1" x14ac:dyDescent="0.45">
      <c r="A7" s="76"/>
      <c r="B7" s="39" t="s">
        <v>106</v>
      </c>
      <c r="C7" s="39" cm="1">
        <f t="array" ref="C7">(MAX(IF(tblR1Score[Gender]="F",tblR1Score[Position:]))+1)</f>
        <v>53</v>
      </c>
      <c r="D7" s="68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9"/>
    </row>
    <row r="8" spans="1:31" ht="5.15" customHeight="1" outlineLevel="1" x14ac:dyDescent="0.45">
      <c r="A8" s="76"/>
      <c r="B8" s="68"/>
      <c r="C8" s="68"/>
      <c r="D8" s="68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9"/>
    </row>
    <row r="9" spans="1:31" ht="35.25" customHeight="1" outlineLevel="1" x14ac:dyDescent="0.35">
      <c r="A9" s="76"/>
      <c r="B9" s="161" t="s">
        <v>1</v>
      </c>
      <c r="C9" s="161"/>
      <c r="D9" s="68"/>
      <c r="E9" s="161" t="s">
        <v>2</v>
      </c>
      <c r="F9" s="161"/>
      <c r="G9" s="68"/>
      <c r="H9" s="161" t="s">
        <v>3</v>
      </c>
      <c r="I9" s="161"/>
      <c r="J9" s="68"/>
      <c r="K9" s="161" t="s">
        <v>4</v>
      </c>
      <c r="L9" s="161"/>
      <c r="M9" s="68"/>
      <c r="N9" s="161" t="s">
        <v>5</v>
      </c>
      <c r="O9" s="161"/>
      <c r="P9" s="68"/>
      <c r="Q9" s="161" t="s">
        <v>6</v>
      </c>
      <c r="R9" s="161"/>
      <c r="S9" s="68"/>
      <c r="T9" s="161" t="s">
        <v>142</v>
      </c>
      <c r="U9" s="161"/>
      <c r="V9" s="68"/>
      <c r="W9" s="161" t="s">
        <v>8</v>
      </c>
      <c r="X9" s="161"/>
      <c r="Y9" s="68"/>
      <c r="Z9" s="161" t="s">
        <v>9</v>
      </c>
      <c r="AA9" s="161"/>
      <c r="AB9" s="68"/>
      <c r="AC9" s="161" t="s">
        <v>10</v>
      </c>
      <c r="AD9" s="161"/>
      <c r="AE9" s="69"/>
    </row>
    <row r="10" spans="1:31" ht="18.5" outlineLevel="1" x14ac:dyDescent="0.35">
      <c r="A10" s="76"/>
      <c r="B10" s="57" t="s">
        <v>107</v>
      </c>
      <c r="C10" s="58" t="s">
        <v>108</v>
      </c>
      <c r="D10" s="68"/>
      <c r="E10" s="57" t="s">
        <v>107</v>
      </c>
      <c r="F10" s="58" t="s">
        <v>108</v>
      </c>
      <c r="G10" s="68"/>
      <c r="H10" s="57" t="s">
        <v>107</v>
      </c>
      <c r="I10" s="58" t="s">
        <v>108</v>
      </c>
      <c r="J10" s="68"/>
      <c r="K10" s="57" t="s">
        <v>107</v>
      </c>
      <c r="L10" s="58" t="s">
        <v>108</v>
      </c>
      <c r="M10" s="68"/>
      <c r="N10" s="57" t="s">
        <v>107</v>
      </c>
      <c r="O10" s="58" t="s">
        <v>108</v>
      </c>
      <c r="P10" s="68"/>
      <c r="Q10" s="57" t="s">
        <v>107</v>
      </c>
      <c r="R10" s="58" t="s">
        <v>108</v>
      </c>
      <c r="S10" s="68"/>
      <c r="T10" s="57" t="s">
        <v>107</v>
      </c>
      <c r="U10" s="58" t="s">
        <v>108</v>
      </c>
      <c r="V10" s="68"/>
      <c r="W10" s="57" t="s">
        <v>107</v>
      </c>
      <c r="X10" s="58" t="s">
        <v>108</v>
      </c>
      <c r="Y10" s="68"/>
      <c r="Z10" s="57" t="s">
        <v>107</v>
      </c>
      <c r="AA10" s="58" t="s">
        <v>108</v>
      </c>
      <c r="AB10" s="68"/>
      <c r="AC10" s="57" t="s">
        <v>107</v>
      </c>
      <c r="AD10" s="58" t="s">
        <v>108</v>
      </c>
      <c r="AE10" s="69"/>
    </row>
    <row r="11" spans="1:31" ht="21" outlineLevel="1" x14ac:dyDescent="0.5">
      <c r="A11" s="77">
        <v>1</v>
      </c>
      <c r="B11" s="57">
        <f>IFERROR(SMALL(_xlfn.ANCHORARRAY(MScoreHelper!$B$3),$A$11),$C$5)</f>
        <v>7</v>
      </c>
      <c r="C11" s="58">
        <f>IFERROR(SMALL(_xlfn.ANCHORARRAY(FScoreHelper!$B$3),$A$11),$C$7)</f>
        <v>1</v>
      </c>
      <c r="D11" s="71">
        <v>1</v>
      </c>
      <c r="E11" s="57">
        <f>IFERROR(SMALL(_xlfn.ANCHORARRAY(MScoreHelper!$H$3),$A$11),$C$5)</f>
        <v>12</v>
      </c>
      <c r="F11" s="58">
        <f>IFERROR(SMALL(_xlfn.ANCHORARRAY(FScoreHelper!$H$3),$A$11),$C$7)</f>
        <v>10</v>
      </c>
      <c r="G11" s="71">
        <v>1</v>
      </c>
      <c r="H11" s="57">
        <f>IFERROR(SMALL(_xlfn.ANCHORARRAY(MScoreHelper!$N$3),$A$11),$C$5)</f>
        <v>11</v>
      </c>
      <c r="I11" s="58">
        <f>IFERROR(SMALL(_xlfn.ANCHORARRAY(FScoreHelper!$N$3),$A$11),$C$7)</f>
        <v>33</v>
      </c>
      <c r="J11" s="71">
        <v>1</v>
      </c>
      <c r="K11" s="57">
        <f>IFERROR(SMALL(_xlfn.ANCHORARRAY(MScoreHelper!$T$3),$A$11),$C$5)</f>
        <v>19</v>
      </c>
      <c r="L11" s="58">
        <f>IFERROR(SMALL(_xlfn.ANCHORARRAY(FScoreHelper!$T$3),$A$11),$C$7)</f>
        <v>2</v>
      </c>
      <c r="M11" s="71">
        <v>1</v>
      </c>
      <c r="N11" s="57">
        <f>IFERROR(SMALL(_xlfn.ANCHORARRAY(MScoreHelper!$Z$3),$A$11),$C$5)</f>
        <v>47</v>
      </c>
      <c r="O11" s="58">
        <f>IFERROR(SMALL(_xlfn.ANCHORARRAY(FScoreHelper!$Z$3),$A$11),$C$7)</f>
        <v>3</v>
      </c>
      <c r="P11" s="71">
        <v>1</v>
      </c>
      <c r="Q11" s="57">
        <f>IFERROR(SMALL(_xlfn.ANCHORARRAY(MScoreHelper!$AF$3),$A$11),$C$5)</f>
        <v>1</v>
      </c>
      <c r="R11" s="58">
        <f>IFERROR(SMALL(_xlfn.ANCHORARRAY(FScoreHelper!$AF$3),$A$11),$C$7)</f>
        <v>5</v>
      </c>
      <c r="S11" s="71">
        <v>1</v>
      </c>
      <c r="T11" s="57">
        <f>IFERROR(SMALL(_xlfn.ANCHORARRAY(MScoreHelper!$AL$3),$A$11),$C$5)</f>
        <v>33</v>
      </c>
      <c r="U11" s="58">
        <f>IFERROR(SMALL(_xlfn.ANCHORARRAY(FScoreHelper!$AL$3),$A$11),$C$7)</f>
        <v>14</v>
      </c>
      <c r="V11" s="71">
        <v>1</v>
      </c>
      <c r="W11" s="57">
        <f>IFERROR(SMALL(_xlfn.ANCHORARRAY(MScoreHelper!$AR$3),$A$11),$C$5)</f>
        <v>9</v>
      </c>
      <c r="X11" s="58">
        <f>IFERROR(SMALL(_xlfn.ANCHORARRAY(FScoreHelper!$AR$3),$A$11),$C$7)</f>
        <v>7</v>
      </c>
      <c r="Y11" s="71">
        <v>1</v>
      </c>
      <c r="Z11" s="57">
        <f>IFERROR(SMALL(_xlfn.ANCHORARRAY(MScoreHelper!$AX$3),$A$11),$C$5)</f>
        <v>49</v>
      </c>
      <c r="AA11" s="58">
        <f>IFERROR(SMALL(_xlfn.ANCHORARRAY(FScoreHelper!$AX$3),$A$11),$C$7)</f>
        <v>34</v>
      </c>
      <c r="AB11" s="71">
        <v>1</v>
      </c>
      <c r="AC11" s="57">
        <f>IFERROR(SMALL(_xlfn.ANCHORARRAY(MScoreHelper!$BD$3),$A$11),$C$5)</f>
        <v>51</v>
      </c>
      <c r="AD11" s="58">
        <f>IFERROR(SMALL(_xlfn.ANCHORARRAY(FScoreHelper!$BD$3),$A$11),$C$7)</f>
        <v>53</v>
      </c>
      <c r="AE11" s="69"/>
    </row>
    <row r="12" spans="1:31" ht="21" outlineLevel="1" x14ac:dyDescent="0.5">
      <c r="A12" s="77">
        <v>2</v>
      </c>
      <c r="B12" s="57">
        <f>IFERROR(SMALL(_xlfn.ANCHORARRAY(MScoreHelper!$B$3),$A$12),$C$5)</f>
        <v>10</v>
      </c>
      <c r="C12" s="58">
        <f>IFERROR(SMALL(_xlfn.ANCHORARRAY(FScoreHelper!$B$3),$A$12),$C$7)</f>
        <v>4</v>
      </c>
      <c r="D12" s="71">
        <v>2</v>
      </c>
      <c r="E12" s="57">
        <f>IFERROR(SMALL(_xlfn.ANCHORARRAY(MScoreHelper!$H$3),$A$12),$C$5)</f>
        <v>13</v>
      </c>
      <c r="F12" s="58">
        <f>IFERROR(SMALL(_xlfn.ANCHORARRAY(FScoreHelper!$H$3),$A$12),$C$7)</f>
        <v>11</v>
      </c>
      <c r="G12" s="71">
        <v>2</v>
      </c>
      <c r="H12" s="57">
        <f>IFERROR(SMALL(_xlfn.ANCHORARRAY(MScoreHelper!$N$3),$A$12),$C$5)</f>
        <v>51</v>
      </c>
      <c r="I12" s="58">
        <f>IFERROR(SMALL(_xlfn.ANCHORARRAY(FScoreHelper!$N$3),$A$12),$C$7)</f>
        <v>53</v>
      </c>
      <c r="J12" s="71">
        <v>2</v>
      </c>
      <c r="K12" s="57">
        <f>IFERROR(SMALL(_xlfn.ANCHORARRAY(MScoreHelper!$T$3),$A$12),$C$5)</f>
        <v>20</v>
      </c>
      <c r="L12" s="58">
        <f>IFERROR(SMALL(_xlfn.ANCHORARRAY(FScoreHelper!$T$3),$A$12),$C$7)</f>
        <v>26</v>
      </c>
      <c r="M12" s="71">
        <v>2</v>
      </c>
      <c r="N12" s="57">
        <f>IFERROR(SMALL(_xlfn.ANCHORARRAY(MScoreHelper!$Z$3),$A$12),$C$5)</f>
        <v>51</v>
      </c>
      <c r="O12" s="58">
        <f>IFERROR(SMALL(_xlfn.ANCHORARRAY(FScoreHelper!$Z$3),$A$12),$C$7)</f>
        <v>32</v>
      </c>
      <c r="P12" s="71">
        <v>2</v>
      </c>
      <c r="Q12" s="57">
        <f>IFERROR(SMALL(_xlfn.ANCHORARRAY(MScoreHelper!$AF$3),$A$12),$C$5)</f>
        <v>2</v>
      </c>
      <c r="R12" s="58">
        <f>IFERROR(SMALL(_xlfn.ANCHORARRAY(FScoreHelper!$AF$3),$A$12),$C$7)</f>
        <v>6</v>
      </c>
      <c r="S12" s="71">
        <v>2</v>
      </c>
      <c r="T12" s="57">
        <f>IFERROR(SMALL(_xlfn.ANCHORARRAY(MScoreHelper!$AL$3),$A$12),$C$5)</f>
        <v>51</v>
      </c>
      <c r="U12" s="58">
        <f>IFERROR(SMALL(_xlfn.ANCHORARRAY(FScoreHelper!$AL$3),$A$12),$C$7)</f>
        <v>48</v>
      </c>
      <c r="V12" s="71">
        <v>2</v>
      </c>
      <c r="W12" s="57">
        <f>IFERROR(SMALL(_xlfn.ANCHORARRAY(MScoreHelper!$AR$3),$A$12),$C$5)</f>
        <v>45</v>
      </c>
      <c r="X12" s="58">
        <f>IFERROR(SMALL(_xlfn.ANCHORARRAY(FScoreHelper!$AR$3),$A$12),$C$7)</f>
        <v>53</v>
      </c>
      <c r="Y12" s="71">
        <v>2</v>
      </c>
      <c r="Z12" s="57">
        <f>IFERROR(SMALL(_xlfn.ANCHORARRAY(MScoreHelper!$AX$3),$A$12),$C$5)</f>
        <v>51</v>
      </c>
      <c r="AA12" s="58">
        <f>IFERROR(SMALL(_xlfn.ANCHORARRAY(FScoreHelper!$AX$3),$A$12),$C$7)</f>
        <v>44</v>
      </c>
      <c r="AB12" s="71">
        <v>2</v>
      </c>
      <c r="AC12" s="57">
        <f>IFERROR(SMALL(_xlfn.ANCHORARRAY(MScoreHelper!$BD$3),$A$12),$C$5)</f>
        <v>51</v>
      </c>
      <c r="AD12" s="58">
        <f>IFERROR(SMALL(_xlfn.ANCHORARRAY(FScoreHelper!$BD$3),$A$12),$C$7)</f>
        <v>53</v>
      </c>
      <c r="AE12" s="69"/>
    </row>
    <row r="13" spans="1:31" ht="21" outlineLevel="1" x14ac:dyDescent="0.5">
      <c r="A13" s="77">
        <v>3</v>
      </c>
      <c r="B13" s="57">
        <f>IFERROR(SMALL(_xlfn.ANCHORARRAY(MScoreHelper!$B$3),$A$13),$C$5)</f>
        <v>14</v>
      </c>
      <c r="C13" s="58">
        <f>IFERROR(SMALL(_xlfn.ANCHORARRAY(FScoreHelper!$B$3),$A$13),$C$7)</f>
        <v>8</v>
      </c>
      <c r="D13" s="71">
        <v>3</v>
      </c>
      <c r="E13" s="57">
        <f>IFERROR(SMALL(_xlfn.ANCHORARRAY(MScoreHelper!$H$3),$A$13),$C$5)</f>
        <v>15</v>
      </c>
      <c r="F13" s="58">
        <f>IFERROR(SMALL(_xlfn.ANCHORARRAY(FScoreHelper!$H$3),$A$13),$C$7)</f>
        <v>13</v>
      </c>
      <c r="G13" s="71">
        <v>3</v>
      </c>
      <c r="H13" s="57">
        <f>IFERROR(SMALL(_xlfn.ANCHORARRAY(MScoreHelper!$N$3),$A$13),$C$5)</f>
        <v>51</v>
      </c>
      <c r="I13" s="58">
        <f>IFERROR(SMALL(_xlfn.ANCHORARRAY(FScoreHelper!$N$3),$A$13),$C$7)</f>
        <v>53</v>
      </c>
      <c r="J13" s="71">
        <v>3</v>
      </c>
      <c r="K13" s="57">
        <f>IFERROR(SMALL(_xlfn.ANCHORARRAY(MScoreHelper!$T$3),$A$13),$C$5)</f>
        <v>24</v>
      </c>
      <c r="L13" s="58">
        <f>IFERROR(SMALL(_xlfn.ANCHORARRAY(FScoreHelper!$T$3),$A$13),$C$7)</f>
        <v>30</v>
      </c>
      <c r="M13" s="71">
        <v>3</v>
      </c>
      <c r="N13" s="57">
        <f>IFERROR(SMALL(_xlfn.ANCHORARRAY(MScoreHelper!$Z$3),$A$13),$C$5)</f>
        <v>51</v>
      </c>
      <c r="O13" s="58">
        <f>IFERROR(SMALL(_xlfn.ANCHORARRAY(FScoreHelper!$Z$3),$A$13),$C$7)</f>
        <v>39</v>
      </c>
      <c r="P13" s="71">
        <v>3</v>
      </c>
      <c r="Q13" s="57">
        <f>IFERROR(SMALL(_xlfn.ANCHORARRAY(MScoreHelper!$AF$3),$A$13),$C$5)</f>
        <v>3</v>
      </c>
      <c r="R13" s="58">
        <f>IFERROR(SMALL(_xlfn.ANCHORARRAY(FScoreHelper!$AF$3),$A$13),$C$7)</f>
        <v>12</v>
      </c>
      <c r="S13" s="71">
        <v>3</v>
      </c>
      <c r="T13" s="57">
        <f>IFERROR(SMALL(_xlfn.ANCHORARRAY(MScoreHelper!$AL$3),$A$13),$C$5)</f>
        <v>51</v>
      </c>
      <c r="U13" s="58">
        <f>IFERROR(SMALL(_xlfn.ANCHORARRAY(FScoreHelper!$AL$3),$A$13),$C$7)</f>
        <v>53</v>
      </c>
      <c r="V13" s="71">
        <v>3</v>
      </c>
      <c r="W13" s="57">
        <f>IFERROR(SMALL(_xlfn.ANCHORARRAY(MScoreHelper!$AR$3),$A$13),$C$5)</f>
        <v>51</v>
      </c>
      <c r="X13" s="58">
        <f>IFERROR(SMALL(_xlfn.ANCHORARRAY(FScoreHelper!$AR$3),$A$13),$C$7)</f>
        <v>53</v>
      </c>
      <c r="Y13" s="71">
        <v>3</v>
      </c>
      <c r="Z13" s="57">
        <f>IFERROR(SMALL(_xlfn.ANCHORARRAY(MScoreHelper!$AX$3),$A$13),$C$5)</f>
        <v>51</v>
      </c>
      <c r="AA13" s="58">
        <f>IFERROR(SMALL(_xlfn.ANCHORARRAY(FScoreHelper!$AX$3),$A$13),$C$7)</f>
        <v>45</v>
      </c>
      <c r="AB13" s="71">
        <v>3</v>
      </c>
      <c r="AC13" s="57">
        <f>IFERROR(SMALL(_xlfn.ANCHORARRAY(MScoreHelper!$BD$3),$A$13),$C$5)</f>
        <v>51</v>
      </c>
      <c r="AD13" s="58">
        <f>IFERROR(SMALL(_xlfn.ANCHORARRAY(FScoreHelper!$BD$3),$A$13),$C$7)</f>
        <v>53</v>
      </c>
      <c r="AE13" s="69"/>
    </row>
    <row r="14" spans="1:31" ht="20" outlineLevel="1" x14ac:dyDescent="0.35">
      <c r="A14" s="78" t="s">
        <v>109</v>
      </c>
      <c r="B14" s="57">
        <f>SUM(B11:B13)</f>
        <v>31</v>
      </c>
      <c r="C14" s="58">
        <f>SUM(C11:C13)</f>
        <v>13</v>
      </c>
      <c r="D14" s="68"/>
      <c r="E14" s="57">
        <f>SUM(E11:E13)</f>
        <v>40</v>
      </c>
      <c r="F14" s="58">
        <f>SUM(F11:F13)</f>
        <v>34</v>
      </c>
      <c r="G14" s="68"/>
      <c r="H14" s="57">
        <f>SUM(H11:H13)</f>
        <v>113</v>
      </c>
      <c r="I14" s="58">
        <f>SUM(I11:I13)</f>
        <v>139</v>
      </c>
      <c r="J14" s="68"/>
      <c r="K14" s="57">
        <f>SUM(K11:K13)</f>
        <v>63</v>
      </c>
      <c r="L14" s="58">
        <f>SUM(L11:L13)</f>
        <v>58</v>
      </c>
      <c r="M14" s="68"/>
      <c r="N14" s="57">
        <f>SUM(N11:N13)</f>
        <v>149</v>
      </c>
      <c r="O14" s="58">
        <f>SUM(O11:O13)</f>
        <v>74</v>
      </c>
      <c r="P14" s="68"/>
      <c r="Q14" s="57">
        <f>SUM(Q11:Q13)</f>
        <v>6</v>
      </c>
      <c r="R14" s="58">
        <f>SUM(R11:R13)</f>
        <v>23</v>
      </c>
      <c r="S14" s="68"/>
      <c r="T14" s="57">
        <f>SUM(T11:T13)</f>
        <v>135</v>
      </c>
      <c r="U14" s="58">
        <f>SUM(U11:U13)</f>
        <v>115</v>
      </c>
      <c r="V14" s="68"/>
      <c r="W14" s="57">
        <f>SUM(W11:W13)</f>
        <v>105</v>
      </c>
      <c r="X14" s="58">
        <f>SUM(X11:X13)</f>
        <v>113</v>
      </c>
      <c r="Y14" s="68"/>
      <c r="Z14" s="57">
        <f>SUM(Z11:Z13)</f>
        <v>151</v>
      </c>
      <c r="AA14" s="58">
        <f>SUM(AA11:AA13)</f>
        <v>123</v>
      </c>
      <c r="AB14" s="68"/>
      <c r="AC14" s="57">
        <f>SUM(AC11:AC13)</f>
        <v>153</v>
      </c>
      <c r="AD14" s="58">
        <f>SUM(AD11:AD13)</f>
        <v>159</v>
      </c>
      <c r="AE14" s="69"/>
    </row>
    <row r="15" spans="1:31" x14ac:dyDescent="0.35">
      <c r="A15" s="79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9"/>
    </row>
    <row r="16" spans="1:31" ht="18.5" outlineLevel="1" x14ac:dyDescent="0.45">
      <c r="A16" s="79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9"/>
    </row>
    <row r="17" spans="1:31" ht="18.5" outlineLevel="1" x14ac:dyDescent="0.45">
      <c r="A17" s="79"/>
      <c r="B17" s="173" t="s">
        <v>32</v>
      </c>
      <c r="C17" s="173"/>
      <c r="D17" s="68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9"/>
    </row>
    <row r="18" spans="1:31" ht="5.15" customHeight="1" outlineLevel="1" x14ac:dyDescent="0.45">
      <c r="A18" s="79"/>
      <c r="B18" s="68"/>
      <c r="C18" s="68"/>
      <c r="D18" s="68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9"/>
    </row>
    <row r="19" spans="1:31" ht="15" customHeight="1" outlineLevel="1" x14ac:dyDescent="0.45">
      <c r="A19" s="79"/>
      <c r="B19" s="39" t="s">
        <v>105</v>
      </c>
      <c r="C19" s="39" cm="1">
        <f t="array" ref="C19">(MAX(IF(tblR2Score[Gender]="M",tblR2Score[Position:]))+1)</f>
        <v>48</v>
      </c>
      <c r="D19" s="68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9"/>
    </row>
    <row r="20" spans="1:31" ht="5.15" customHeight="1" outlineLevel="1" x14ac:dyDescent="0.45">
      <c r="A20" s="79"/>
      <c r="B20" s="70"/>
      <c r="C20" s="70"/>
      <c r="D20" s="68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9"/>
    </row>
    <row r="21" spans="1:31" ht="15" customHeight="1" outlineLevel="1" x14ac:dyDescent="0.45">
      <c r="A21" s="79"/>
      <c r="B21" s="39" t="s">
        <v>106</v>
      </c>
      <c r="C21" s="39" cm="1">
        <f t="array" ref="C21">(MAX(IF(tblR2Score[Gender]="F",tblR2Score[Position:]))+1)</f>
        <v>55</v>
      </c>
      <c r="D21" s="68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9"/>
    </row>
    <row r="22" spans="1:31" ht="5.15" customHeight="1" outlineLevel="1" x14ac:dyDescent="0.45">
      <c r="A22" s="79"/>
      <c r="B22" s="68"/>
      <c r="C22" s="68"/>
      <c r="D22" s="68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9"/>
    </row>
    <row r="23" spans="1:31" ht="35.25" customHeight="1" outlineLevel="1" x14ac:dyDescent="0.35">
      <c r="A23" s="79"/>
      <c r="B23" s="161" t="s">
        <v>1</v>
      </c>
      <c r="C23" s="161"/>
      <c r="D23" s="68"/>
      <c r="E23" s="161" t="s">
        <v>2</v>
      </c>
      <c r="F23" s="161"/>
      <c r="G23" s="68"/>
      <c r="H23" s="161" t="s">
        <v>3</v>
      </c>
      <c r="I23" s="161"/>
      <c r="J23" s="68"/>
      <c r="K23" s="161" t="s">
        <v>4</v>
      </c>
      <c r="L23" s="161"/>
      <c r="M23" s="68"/>
      <c r="N23" s="161" t="s">
        <v>5</v>
      </c>
      <c r="O23" s="161"/>
      <c r="P23" s="68"/>
      <c r="Q23" s="161" t="s">
        <v>6</v>
      </c>
      <c r="R23" s="161"/>
      <c r="S23" s="68"/>
      <c r="T23" s="161" t="s">
        <v>142</v>
      </c>
      <c r="U23" s="161"/>
      <c r="V23" s="68"/>
      <c r="W23" s="161" t="s">
        <v>8</v>
      </c>
      <c r="X23" s="161"/>
      <c r="Y23" s="68"/>
      <c r="Z23" s="161" t="s">
        <v>9</v>
      </c>
      <c r="AA23" s="161"/>
      <c r="AB23" s="68"/>
      <c r="AC23" s="161" t="s">
        <v>10</v>
      </c>
      <c r="AD23" s="161"/>
      <c r="AE23" s="69"/>
    </row>
    <row r="24" spans="1:31" ht="18.5" outlineLevel="1" x14ac:dyDescent="0.35">
      <c r="A24" s="79"/>
      <c r="B24" s="57" t="s">
        <v>107</v>
      </c>
      <c r="C24" s="58" t="s">
        <v>108</v>
      </c>
      <c r="D24" s="68"/>
      <c r="E24" s="57" t="s">
        <v>107</v>
      </c>
      <c r="F24" s="58" t="s">
        <v>108</v>
      </c>
      <c r="G24" s="68"/>
      <c r="H24" s="57" t="s">
        <v>107</v>
      </c>
      <c r="I24" s="58" t="s">
        <v>108</v>
      </c>
      <c r="J24" s="68"/>
      <c r="K24" s="57" t="s">
        <v>107</v>
      </c>
      <c r="L24" s="58" t="s">
        <v>108</v>
      </c>
      <c r="M24" s="68"/>
      <c r="N24" s="57" t="s">
        <v>107</v>
      </c>
      <c r="O24" s="58" t="s">
        <v>108</v>
      </c>
      <c r="P24" s="68"/>
      <c r="Q24" s="57" t="s">
        <v>107</v>
      </c>
      <c r="R24" s="58" t="s">
        <v>108</v>
      </c>
      <c r="S24" s="68"/>
      <c r="T24" s="57" t="s">
        <v>107</v>
      </c>
      <c r="U24" s="58" t="s">
        <v>108</v>
      </c>
      <c r="V24" s="68"/>
      <c r="W24" s="57" t="s">
        <v>107</v>
      </c>
      <c r="X24" s="58" t="s">
        <v>108</v>
      </c>
      <c r="Y24" s="68"/>
      <c r="Z24" s="57" t="s">
        <v>107</v>
      </c>
      <c r="AA24" s="58" t="s">
        <v>108</v>
      </c>
      <c r="AB24" s="68"/>
      <c r="AC24" s="57" t="s">
        <v>107</v>
      </c>
      <c r="AD24" s="58" t="s">
        <v>108</v>
      </c>
      <c r="AE24" s="69"/>
    </row>
    <row r="25" spans="1:31" ht="21" outlineLevel="1" x14ac:dyDescent="0.5">
      <c r="A25" s="80">
        <v>1</v>
      </c>
      <c r="B25" s="57">
        <f>IFERROR(SMALL(_xlfn.ANCHORARRAY(MScoreHelper!$BJ$3),$A$11),$C$19)</f>
        <v>4</v>
      </c>
      <c r="C25" s="58">
        <f>IFERROR(SMALL(_xlfn.ANCHORARRAY(FScoreHelper!$BJ$3),$A$11),$C$21)</f>
        <v>3</v>
      </c>
      <c r="D25" s="71">
        <v>1</v>
      </c>
      <c r="E25" s="57">
        <f>IFERROR(SMALL(_xlfn.ANCHORARRAY(MScoreHelper!$BP$3),$A$11),$C$19)</f>
        <v>2</v>
      </c>
      <c r="F25" s="58">
        <f>IFERROR(SMALL(_xlfn.ANCHORARRAY(FScoreHelper!$BP$3),$A$11),$C$21)</f>
        <v>5</v>
      </c>
      <c r="G25" s="71">
        <v>1</v>
      </c>
      <c r="H25" s="57">
        <f>IFERROR(SMALL(_xlfn.ANCHORARRAY(MScoreHelper!$BV$3),$A$11),$C$19)</f>
        <v>15</v>
      </c>
      <c r="I25" s="58">
        <f>IFERROR(SMALL(_xlfn.ANCHORARRAY(FScoreHelper!$BV$3),$A$11),$C$21)</f>
        <v>25</v>
      </c>
      <c r="J25" s="71">
        <v>1</v>
      </c>
      <c r="K25" s="57">
        <f>IFERROR(SMALL(_xlfn.ANCHORARRAY(MScoreHelper!$CB$3),$A$11),$C$19)</f>
        <v>1</v>
      </c>
      <c r="L25" s="58">
        <f>IFERROR(SMALL(_xlfn.ANCHORARRAY(FScoreHelper!$CB$3),$A$11),$C$21)</f>
        <v>2</v>
      </c>
      <c r="M25" s="71">
        <v>1</v>
      </c>
      <c r="N25" s="57">
        <f>IFERROR(SMALL(_xlfn.ANCHORARRAY(MScoreHelper!$CH$3),$A$11),$C$19)</f>
        <v>48</v>
      </c>
      <c r="O25" s="58">
        <f>IFERROR(SMALL(_xlfn.ANCHORARRAY(FScoreHelper!$CH$3),$A$11),$C$21)</f>
        <v>1</v>
      </c>
      <c r="P25" s="71">
        <v>1</v>
      </c>
      <c r="Q25" s="57">
        <f>IFERROR(SMALL(_xlfn.ANCHORARRAY(MScoreHelper!$CN$3),$A$11),$C$19)</f>
        <v>3</v>
      </c>
      <c r="R25" s="58">
        <f>IFERROR(SMALL(_xlfn.ANCHORARRAY(FScoreHelper!$CN$3),$A$11),$C$21)</f>
        <v>6</v>
      </c>
      <c r="S25" s="71">
        <v>1</v>
      </c>
      <c r="T25" s="57">
        <f>IFERROR(SMALL(_xlfn.ANCHORARRAY(MScoreHelper!$CT$3),$A$11),$C$19)</f>
        <v>48</v>
      </c>
      <c r="U25" s="58">
        <f>IFERROR(SMALL(_xlfn.ANCHORARRAY(FScoreHelper!$CT$3),$A$11),$C$21)</f>
        <v>17</v>
      </c>
      <c r="V25" s="71">
        <v>1</v>
      </c>
      <c r="W25" s="57">
        <f>IFERROR(SMALL(_xlfn.ANCHORARRAY(MScoreHelper!$CZ$3),$A$11),$C$19)</f>
        <v>32</v>
      </c>
      <c r="X25" s="58">
        <f>IFERROR(SMALL(_xlfn.ANCHORARRAY(FScoreHelper!$CZ$3),$A$11),$C$21)</f>
        <v>10</v>
      </c>
      <c r="Y25" s="71">
        <v>1</v>
      </c>
      <c r="Z25" s="57">
        <f>IFERROR(SMALL(_xlfn.ANCHORARRAY(MScoreHelper!$DF$3),$A$11),$C$19)</f>
        <v>23</v>
      </c>
      <c r="AA25" s="58">
        <f>IFERROR(SMALL(_xlfn.ANCHORARRAY(FScoreHelper!$DF$3),$A$11),$C$21)</f>
        <v>55</v>
      </c>
      <c r="AB25" s="71">
        <v>1</v>
      </c>
      <c r="AC25" s="57">
        <f>IFERROR(SMALL(_xlfn.ANCHORARRAY(MScoreHelper!$DL$3),$A$11),$C$19)</f>
        <v>48</v>
      </c>
      <c r="AD25" s="58">
        <f>IFERROR(SMALL(_xlfn.ANCHORARRAY(FScoreHelper!$DL$3),$A$11),$C$21)</f>
        <v>55</v>
      </c>
      <c r="AE25" s="69"/>
    </row>
    <row r="26" spans="1:31" ht="21" outlineLevel="1" x14ac:dyDescent="0.5">
      <c r="A26" s="80">
        <v>2</v>
      </c>
      <c r="B26" s="57">
        <f>IFERROR(SMALL(_xlfn.ANCHORARRAY(MScoreHelper!$BJ$3),$A$12),$C$19)</f>
        <v>8</v>
      </c>
      <c r="C26" s="58">
        <f>IFERROR(SMALL(_xlfn.ANCHORARRAY(FScoreHelper!$BJ$3),$A$12),$C$21)</f>
        <v>4</v>
      </c>
      <c r="D26" s="71">
        <v>2</v>
      </c>
      <c r="E26" s="57">
        <f>IFERROR(SMALL(_xlfn.ANCHORARRAY(MScoreHelper!$BP$3),$A$12),$C$19)</f>
        <v>5</v>
      </c>
      <c r="F26" s="58">
        <f>IFERROR(SMALL(_xlfn.ANCHORARRAY(FScoreHelper!$BP$3),$A$12),$C$21)</f>
        <v>7</v>
      </c>
      <c r="G26" s="71">
        <v>2</v>
      </c>
      <c r="H26" s="57">
        <f>IFERROR(SMALL(_xlfn.ANCHORARRAY(MScoreHelper!$BV$3),$A$12),$C$19)</f>
        <v>48</v>
      </c>
      <c r="I26" s="58">
        <f>IFERROR(SMALL(_xlfn.ANCHORARRAY(FScoreHelper!$BV$3),$A$12),$C$21)</f>
        <v>55</v>
      </c>
      <c r="J26" s="71">
        <v>2</v>
      </c>
      <c r="K26" s="57">
        <f>IFERROR(SMALL(_xlfn.ANCHORARRAY(MScoreHelper!$CB$3),$A$12),$C$19)</f>
        <v>20</v>
      </c>
      <c r="L26" s="58">
        <f>IFERROR(SMALL(_xlfn.ANCHORARRAY(FScoreHelper!$CB$3),$A$12),$C$21)</f>
        <v>29</v>
      </c>
      <c r="M26" s="71">
        <v>2</v>
      </c>
      <c r="N26" s="57">
        <f>IFERROR(SMALL(_xlfn.ANCHORARRAY(MScoreHelper!$CH$3),$A$12),$C$19)</f>
        <v>48</v>
      </c>
      <c r="O26" s="58">
        <f>IFERROR(SMALL(_xlfn.ANCHORARRAY(FScoreHelper!$CH$3),$A$12),$C$21)</f>
        <v>39</v>
      </c>
      <c r="P26" s="71">
        <v>2</v>
      </c>
      <c r="Q26" s="57">
        <f>IFERROR(SMALL(_xlfn.ANCHORARRAY(MScoreHelper!$CN$3),$A$12),$C$19)</f>
        <v>7</v>
      </c>
      <c r="R26" s="58">
        <f>IFERROR(SMALL(_xlfn.ANCHORARRAY(FScoreHelper!$CN$3),$A$12),$C$21)</f>
        <v>9</v>
      </c>
      <c r="S26" s="71">
        <v>2</v>
      </c>
      <c r="T26" s="57">
        <f>IFERROR(SMALL(_xlfn.ANCHORARRAY(MScoreHelper!$CT$3),$A$12),$C$19)</f>
        <v>48</v>
      </c>
      <c r="U26" s="58">
        <f>IFERROR(SMALL(_xlfn.ANCHORARRAY(FScoreHelper!$CT$3),$A$12),$C$21)</f>
        <v>49</v>
      </c>
      <c r="V26" s="71">
        <v>2</v>
      </c>
      <c r="W26" s="57">
        <f>IFERROR(SMALL(_xlfn.ANCHORARRAY(MScoreHelper!$CZ$3),$A$12),$C$19)</f>
        <v>45</v>
      </c>
      <c r="X26" s="58">
        <f>IFERROR(SMALL(_xlfn.ANCHORARRAY(FScoreHelper!$CZ$3),$A$12),$C$21)</f>
        <v>55</v>
      </c>
      <c r="Y26" s="71">
        <v>2</v>
      </c>
      <c r="Z26" s="57">
        <f>IFERROR(SMALL(_xlfn.ANCHORARRAY(MScoreHelper!$DF$3),$A$12),$C$19)</f>
        <v>39</v>
      </c>
      <c r="AA26" s="58">
        <f>IFERROR(SMALL(_xlfn.ANCHORARRAY(FScoreHelper!$DF$3),$A$12),$C$21)</f>
        <v>55</v>
      </c>
      <c r="AB26" s="71">
        <v>2</v>
      </c>
      <c r="AC26" s="57">
        <f>IFERROR(SMALL(_xlfn.ANCHORARRAY(MScoreHelper!$DL$3),$A$12),$C$19)</f>
        <v>48</v>
      </c>
      <c r="AD26" s="58">
        <f>IFERROR(SMALL(_xlfn.ANCHORARRAY(FScoreHelper!$DL$3),$A$12),$C$21)</f>
        <v>55</v>
      </c>
      <c r="AE26" s="69"/>
    </row>
    <row r="27" spans="1:31" ht="21" outlineLevel="1" x14ac:dyDescent="0.5">
      <c r="A27" s="80">
        <v>3</v>
      </c>
      <c r="B27" s="57">
        <f>IFERROR(SMALL(_xlfn.ANCHORARRAY(MScoreHelper!$BJ$3),$A$13),$C$19)</f>
        <v>9</v>
      </c>
      <c r="C27" s="58">
        <f>IFERROR(SMALL(_xlfn.ANCHORARRAY(FScoreHelper!$BJ$3),$A$13),$C$21)</f>
        <v>11</v>
      </c>
      <c r="D27" s="71">
        <v>3</v>
      </c>
      <c r="E27" s="57">
        <f>IFERROR(SMALL(_xlfn.ANCHORARRAY(MScoreHelper!$BP$3),$A$13),$C$19)</f>
        <v>6</v>
      </c>
      <c r="F27" s="58">
        <f>IFERROR(SMALL(_xlfn.ANCHORARRAY(FScoreHelper!$BP$3),$A$13),$C$21)</f>
        <v>8</v>
      </c>
      <c r="G27" s="71">
        <v>3</v>
      </c>
      <c r="H27" s="57">
        <f>IFERROR(SMALL(_xlfn.ANCHORARRAY(MScoreHelper!$BV$3),$A$13),$C$19)</f>
        <v>48</v>
      </c>
      <c r="I27" s="58">
        <f>IFERROR(SMALL(_xlfn.ANCHORARRAY(FScoreHelper!$BV$3),$A$13),$C$21)</f>
        <v>55</v>
      </c>
      <c r="J27" s="71">
        <v>3</v>
      </c>
      <c r="K27" s="57">
        <f>IFERROR(SMALL(_xlfn.ANCHORARRAY(MScoreHelper!$CB$3),$A$13),$C$19)</f>
        <v>22</v>
      </c>
      <c r="L27" s="58">
        <f>IFERROR(SMALL(_xlfn.ANCHORARRAY(FScoreHelper!$CB$3),$A$13),$C$21)</f>
        <v>47</v>
      </c>
      <c r="M27" s="71">
        <v>3</v>
      </c>
      <c r="N27" s="57">
        <f>IFERROR(SMALL(_xlfn.ANCHORARRAY(MScoreHelper!$CH$3),$A$13),$C$19)</f>
        <v>48</v>
      </c>
      <c r="O27" s="58">
        <f>IFERROR(SMALL(_xlfn.ANCHORARRAY(FScoreHelper!$CH$3),$A$13),$C$21)</f>
        <v>40</v>
      </c>
      <c r="P27" s="71">
        <v>3</v>
      </c>
      <c r="Q27" s="57">
        <f>IFERROR(SMALL(_xlfn.ANCHORARRAY(MScoreHelper!$CN$3),$A$13),$C$19)</f>
        <v>18</v>
      </c>
      <c r="R27" s="58">
        <f>IFERROR(SMALL(_xlfn.ANCHORARRAY(FScoreHelper!$CN$3),$A$13),$C$21)</f>
        <v>14</v>
      </c>
      <c r="S27" s="71">
        <v>3</v>
      </c>
      <c r="T27" s="57">
        <f>IFERROR(SMALL(_xlfn.ANCHORARRAY(MScoreHelper!$CT$3),$A$13),$C$19)</f>
        <v>48</v>
      </c>
      <c r="U27" s="58">
        <f>IFERROR(SMALL(_xlfn.ANCHORARRAY(FScoreHelper!$CT$3),$A$13),$C$21)</f>
        <v>55</v>
      </c>
      <c r="V27" s="71">
        <v>3</v>
      </c>
      <c r="W27" s="57">
        <f>IFERROR(SMALL(_xlfn.ANCHORARRAY(MScoreHelper!$CZ$3),$A$13),$C$19)</f>
        <v>48</v>
      </c>
      <c r="X27" s="58">
        <f>IFERROR(SMALL(_xlfn.ANCHORARRAY(FScoreHelper!$CZ$3),$A$13),$C$21)</f>
        <v>55</v>
      </c>
      <c r="Y27" s="71">
        <v>3</v>
      </c>
      <c r="Z27" s="57">
        <f>IFERROR(SMALL(_xlfn.ANCHORARRAY(MScoreHelper!$DF$3),$A$13),$C$19)</f>
        <v>48</v>
      </c>
      <c r="AA27" s="58">
        <f>IFERROR(SMALL(_xlfn.ANCHORARRAY(FScoreHelper!$DF$3),$A$13),$C$21)</f>
        <v>55</v>
      </c>
      <c r="AB27" s="71">
        <v>3</v>
      </c>
      <c r="AC27" s="57">
        <f>IFERROR(SMALL(_xlfn.ANCHORARRAY(MScoreHelper!$DL$3),$A$13),$C$19)</f>
        <v>48</v>
      </c>
      <c r="AD27" s="58">
        <f>IFERROR(SMALL(_xlfn.ANCHORARRAY(FScoreHelper!$DL$3),$A$13),$C$21)</f>
        <v>55</v>
      </c>
      <c r="AE27" s="69"/>
    </row>
    <row r="28" spans="1:31" ht="20" outlineLevel="1" x14ac:dyDescent="0.35">
      <c r="A28" s="78" t="s">
        <v>109</v>
      </c>
      <c r="B28" s="57">
        <f>SUM(B25:B27)</f>
        <v>21</v>
      </c>
      <c r="C28" s="58">
        <f>SUM(C25:C27)</f>
        <v>18</v>
      </c>
      <c r="D28" s="68"/>
      <c r="E28" s="57">
        <f>SUM(E25:E27)</f>
        <v>13</v>
      </c>
      <c r="F28" s="58">
        <f>SUM(F25:F27)</f>
        <v>20</v>
      </c>
      <c r="G28" s="68"/>
      <c r="H28" s="57">
        <f>SUM(H25:H27)</f>
        <v>111</v>
      </c>
      <c r="I28" s="58">
        <f>SUM(I25:I27)</f>
        <v>135</v>
      </c>
      <c r="J28" s="68"/>
      <c r="K28" s="57">
        <f>SUM(K25:K27)</f>
        <v>43</v>
      </c>
      <c r="L28" s="58">
        <f>SUM(L25:L27)</f>
        <v>78</v>
      </c>
      <c r="M28" s="68"/>
      <c r="N28" s="57">
        <f>SUM(N25:N27)</f>
        <v>144</v>
      </c>
      <c r="O28" s="58">
        <f>SUM(O25:O27)</f>
        <v>80</v>
      </c>
      <c r="P28" s="68"/>
      <c r="Q28" s="57">
        <f>SUM(Q25:Q27)</f>
        <v>28</v>
      </c>
      <c r="R28" s="58">
        <f>SUM(R25:R27)</f>
        <v>29</v>
      </c>
      <c r="S28" s="68"/>
      <c r="T28" s="57">
        <f>SUM(T25:T27)</f>
        <v>144</v>
      </c>
      <c r="U28" s="58">
        <f>SUM(U25:U27)</f>
        <v>121</v>
      </c>
      <c r="V28" s="68"/>
      <c r="W28" s="57">
        <f>SUM(W25:W27)</f>
        <v>125</v>
      </c>
      <c r="X28" s="58">
        <f>SUM(X25:X27)</f>
        <v>120</v>
      </c>
      <c r="Y28" s="68"/>
      <c r="Z28" s="57">
        <f>SUM(Z25:Z27)</f>
        <v>110</v>
      </c>
      <c r="AA28" s="58">
        <f>SUM(AA25:AA27)</f>
        <v>165</v>
      </c>
      <c r="AB28" s="68"/>
      <c r="AC28" s="57">
        <f>SUM(AC25:AC27)</f>
        <v>144</v>
      </c>
      <c r="AD28" s="58">
        <f>SUM(AD25:AD27)</f>
        <v>165</v>
      </c>
      <c r="AE28" s="69"/>
    </row>
    <row r="29" spans="1:31" x14ac:dyDescent="0.35">
      <c r="A29" s="76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9"/>
    </row>
    <row r="30" spans="1:31" ht="18.5" outlineLevel="1" x14ac:dyDescent="0.45">
      <c r="A30" s="79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9"/>
    </row>
    <row r="31" spans="1:31" ht="18.5" outlineLevel="1" x14ac:dyDescent="0.45">
      <c r="A31" s="79"/>
      <c r="B31" s="173" t="s">
        <v>123</v>
      </c>
      <c r="C31" s="173"/>
      <c r="D31" s="68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9"/>
    </row>
    <row r="32" spans="1:31" ht="5.15" customHeight="1" outlineLevel="1" x14ac:dyDescent="0.45">
      <c r="A32" s="79"/>
      <c r="B32" s="68"/>
      <c r="C32" s="68"/>
      <c r="D32" s="68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9"/>
    </row>
    <row r="33" spans="1:31" ht="15" customHeight="1" outlineLevel="1" x14ac:dyDescent="0.45">
      <c r="A33" s="79"/>
      <c r="B33" s="39" t="s">
        <v>105</v>
      </c>
      <c r="C33" s="39" cm="1">
        <f t="array" ref="C33">IF(SUM(tblR3Score[Position:])&gt;0,(MAX(IF(tblR3Score[Gender]="M",tblR3Score[Position:]))+1),0)</f>
        <v>61</v>
      </c>
      <c r="D33" s="68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9"/>
    </row>
    <row r="34" spans="1:31" ht="5.15" customHeight="1" outlineLevel="1" x14ac:dyDescent="0.45">
      <c r="A34" s="79"/>
      <c r="B34" s="70"/>
      <c r="C34" s="70"/>
      <c r="D34" s="68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9"/>
    </row>
    <row r="35" spans="1:31" ht="15" customHeight="1" outlineLevel="1" x14ac:dyDescent="0.45">
      <c r="A35" s="79"/>
      <c r="B35" s="39" t="s">
        <v>106</v>
      </c>
      <c r="C35" s="39" cm="1">
        <f t="array" ref="C35">IF(SUM(tblR3Score[Position:])&gt;0,(MAX(IF(tblR3Score[Gender]="F",tblR3Score[Position:]))+1),0)</f>
        <v>56</v>
      </c>
      <c r="D35" s="68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9"/>
    </row>
    <row r="36" spans="1:31" ht="5.15" customHeight="1" outlineLevel="1" x14ac:dyDescent="0.45">
      <c r="A36" s="79"/>
      <c r="B36" s="68"/>
      <c r="C36" s="68"/>
      <c r="D36" s="68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9"/>
    </row>
    <row r="37" spans="1:31" ht="35.25" customHeight="1" outlineLevel="1" x14ac:dyDescent="0.35">
      <c r="A37" s="79"/>
      <c r="B37" s="161" t="s">
        <v>1</v>
      </c>
      <c r="C37" s="161"/>
      <c r="D37" s="68"/>
      <c r="E37" s="161" t="s">
        <v>2</v>
      </c>
      <c r="F37" s="161"/>
      <c r="G37" s="68"/>
      <c r="H37" s="161" t="s">
        <v>3</v>
      </c>
      <c r="I37" s="161"/>
      <c r="J37" s="68"/>
      <c r="K37" s="161" t="s">
        <v>4</v>
      </c>
      <c r="L37" s="161"/>
      <c r="M37" s="68"/>
      <c r="N37" s="161" t="s">
        <v>5</v>
      </c>
      <c r="O37" s="161"/>
      <c r="P37" s="68"/>
      <c r="Q37" s="161" t="s">
        <v>6</v>
      </c>
      <c r="R37" s="161"/>
      <c r="S37" s="68"/>
      <c r="T37" s="161" t="s">
        <v>142</v>
      </c>
      <c r="U37" s="161"/>
      <c r="V37" s="68"/>
      <c r="W37" s="161" t="s">
        <v>8</v>
      </c>
      <c r="X37" s="161"/>
      <c r="Y37" s="68"/>
      <c r="Z37" s="161" t="s">
        <v>9</v>
      </c>
      <c r="AA37" s="161"/>
      <c r="AB37" s="68"/>
      <c r="AC37" s="161" t="s">
        <v>10</v>
      </c>
      <c r="AD37" s="161"/>
      <c r="AE37" s="69"/>
    </row>
    <row r="38" spans="1:31" ht="18.5" outlineLevel="1" x14ac:dyDescent="0.35">
      <c r="A38" s="79"/>
      <c r="B38" s="57" t="s">
        <v>107</v>
      </c>
      <c r="C38" s="58" t="s">
        <v>108</v>
      </c>
      <c r="D38" s="68"/>
      <c r="E38" s="57" t="s">
        <v>107</v>
      </c>
      <c r="F38" s="58" t="s">
        <v>108</v>
      </c>
      <c r="G38" s="68"/>
      <c r="H38" s="57" t="s">
        <v>107</v>
      </c>
      <c r="I38" s="58" t="s">
        <v>108</v>
      </c>
      <c r="J38" s="68"/>
      <c r="K38" s="57" t="s">
        <v>107</v>
      </c>
      <c r="L38" s="58" t="s">
        <v>108</v>
      </c>
      <c r="M38" s="68"/>
      <c r="N38" s="57" t="s">
        <v>107</v>
      </c>
      <c r="O38" s="58" t="s">
        <v>108</v>
      </c>
      <c r="P38" s="68"/>
      <c r="Q38" s="57" t="s">
        <v>107</v>
      </c>
      <c r="R38" s="58" t="s">
        <v>108</v>
      </c>
      <c r="S38" s="68"/>
      <c r="T38" s="57" t="s">
        <v>107</v>
      </c>
      <c r="U38" s="58" t="s">
        <v>108</v>
      </c>
      <c r="V38" s="68"/>
      <c r="W38" s="57" t="s">
        <v>107</v>
      </c>
      <c r="X38" s="58" t="s">
        <v>108</v>
      </c>
      <c r="Y38" s="68"/>
      <c r="Z38" s="57" t="s">
        <v>107</v>
      </c>
      <c r="AA38" s="58" t="s">
        <v>108</v>
      </c>
      <c r="AB38" s="68"/>
      <c r="AC38" s="57" t="s">
        <v>107</v>
      </c>
      <c r="AD38" s="58" t="s">
        <v>108</v>
      </c>
      <c r="AE38" s="69"/>
    </row>
    <row r="39" spans="1:31" ht="21" outlineLevel="1" x14ac:dyDescent="0.5">
      <c r="A39" s="80">
        <v>1</v>
      </c>
      <c r="B39" s="57">
        <f>IFERROR(SMALL(_xlfn.ANCHORARRAY(MScoreHelper!$DR$3),$A$11),$C$33)</f>
        <v>2</v>
      </c>
      <c r="C39" s="58">
        <f>IFERROR(SMALL(_xlfn.ANCHORARRAY(FScoreHelper!$DR$3),$A$11),$C$35)</f>
        <v>2</v>
      </c>
      <c r="D39" s="71">
        <v>1</v>
      </c>
      <c r="E39" s="57">
        <f>IFERROR(SMALL(_xlfn.ANCHORARRAY(MScoreHelper!$DX$3),$A$11),$C$33)</f>
        <v>4</v>
      </c>
      <c r="F39" s="58">
        <f>IFERROR(SMALL(_xlfn.ANCHORARRAY(FScoreHelper!$DX$3),$A$11),$C$35)</f>
        <v>4</v>
      </c>
      <c r="G39" s="71">
        <v>1</v>
      </c>
      <c r="H39" s="57">
        <f>IFERROR(SMALL(_xlfn.ANCHORARRAY(MScoreHelper!$ED$3),$A$11),$C$33)</f>
        <v>61</v>
      </c>
      <c r="I39" s="58">
        <f>IFERROR(SMALL(_xlfn.ANCHORARRAY(FScoreHelper!$ED$3),$A$11),$C$35)</f>
        <v>28</v>
      </c>
      <c r="J39" s="71">
        <v>1</v>
      </c>
      <c r="K39" s="57">
        <f>IFERROR(SMALL(_xlfn.ANCHORARRAY(MScoreHelper!$EJ$3),$A$11),$C$33)</f>
        <v>1</v>
      </c>
      <c r="L39" s="58">
        <f>IFERROR(SMALL(_xlfn.ANCHORARRAY(FScoreHelper!$EJ$3),$A$11),$C$35)</f>
        <v>1</v>
      </c>
      <c r="M39" s="71">
        <v>1</v>
      </c>
      <c r="N39" s="57">
        <f>IFERROR(SMALL(_xlfn.ANCHORARRAY(MScoreHelper!$EP$3),$A$11),$C$33)</f>
        <v>61</v>
      </c>
      <c r="O39" s="58">
        <f>IFERROR(SMALL(_xlfn.ANCHORARRAY(FScoreHelper!$EP$3),$A$11),$C$35)</f>
        <v>43</v>
      </c>
      <c r="P39" s="71">
        <v>1</v>
      </c>
      <c r="Q39" s="57">
        <f>IFERROR(SMALL(_xlfn.ANCHORARRAY(MScoreHelper!$EV$3),$A$11),$C$33)</f>
        <v>3</v>
      </c>
      <c r="R39" s="58">
        <f>IFERROR(SMALL(_xlfn.ANCHORARRAY(FScoreHelper!$EV$3),$A$11),$C$35)</f>
        <v>41</v>
      </c>
      <c r="S39" s="71">
        <v>1</v>
      </c>
      <c r="T39" s="57">
        <f>IFERROR(SMALL(_xlfn.ANCHORARRAY(MScoreHelper!$FB$3),$A$11),$C$33)</f>
        <v>61</v>
      </c>
      <c r="U39" s="58">
        <f>IFERROR(SMALL(_xlfn.ANCHORARRAY(FScoreHelper!$FB$3),$A$11),$C$35)</f>
        <v>10</v>
      </c>
      <c r="V39" s="71">
        <v>1</v>
      </c>
      <c r="W39" s="57">
        <f>IFERROR(SMALL(_xlfn.ANCHORARRAY(MScoreHelper!$FH$3),$A$11),$C$33)</f>
        <v>55</v>
      </c>
      <c r="X39" s="58">
        <f>IFERROR(SMALL(_xlfn.ANCHORARRAY(FScoreHelper!$FH$3),$A$11),$C$35)</f>
        <v>6</v>
      </c>
      <c r="Y39" s="71">
        <v>1</v>
      </c>
      <c r="Z39" s="57">
        <f>IFERROR(SMALL(_xlfn.ANCHORARRAY(MScoreHelper!$FN$3),$A$11),$C$33)</f>
        <v>53</v>
      </c>
      <c r="AA39" s="58">
        <f>IFERROR(SMALL(_xlfn.ANCHORARRAY(FScoreHelper!$FN$3),$A$11),$C$35)</f>
        <v>50</v>
      </c>
      <c r="AB39" s="71">
        <v>1</v>
      </c>
      <c r="AC39" s="57">
        <f>IFERROR(SMALL(_xlfn.ANCHORARRAY(MScoreHelper!$FT$3),$A$11),$C$33)</f>
        <v>61</v>
      </c>
      <c r="AD39" s="58">
        <f>IFERROR(SMALL(_xlfn.ANCHORARRAY(FScoreHelper!$FT$3),$A$11),$C$35)</f>
        <v>56</v>
      </c>
      <c r="AE39" s="69"/>
    </row>
    <row r="40" spans="1:31" ht="21" outlineLevel="1" x14ac:dyDescent="0.5">
      <c r="A40" s="80">
        <v>2</v>
      </c>
      <c r="B40" s="57">
        <f>IFERROR(SMALL(_xlfn.ANCHORARRAY(MScoreHelper!$DR$3),$A$12),$C$33)</f>
        <v>11</v>
      </c>
      <c r="C40" s="58">
        <f>IFERROR(SMALL(_xlfn.ANCHORARRAY(FScoreHelper!$DR$3),$A$12),$C$35)</f>
        <v>3</v>
      </c>
      <c r="D40" s="71">
        <v>2</v>
      </c>
      <c r="E40" s="57">
        <f>IFERROR(SMALL(_xlfn.ANCHORARRAY(MScoreHelper!$DX$3),$A$12),$C$33)</f>
        <v>7</v>
      </c>
      <c r="F40" s="58">
        <f>IFERROR(SMALL(_xlfn.ANCHORARRAY(FScoreHelper!$DX$3),$A$12),$C$35)</f>
        <v>8</v>
      </c>
      <c r="G40" s="71">
        <v>2</v>
      </c>
      <c r="H40" s="57">
        <f>IFERROR(SMALL(_xlfn.ANCHORARRAY(MScoreHelper!$ED$3),$A$12),$C$33)</f>
        <v>61</v>
      </c>
      <c r="I40" s="58">
        <f>IFERROR(SMALL(_xlfn.ANCHORARRAY(FScoreHelper!$ED$3),$A$12),$C$35)</f>
        <v>56</v>
      </c>
      <c r="J40" s="71">
        <v>2</v>
      </c>
      <c r="K40" s="57">
        <f>IFERROR(SMALL(_xlfn.ANCHORARRAY(MScoreHelper!$EJ$3),$A$12),$C$33)</f>
        <v>26</v>
      </c>
      <c r="L40" s="58">
        <f>IFERROR(SMALL(_xlfn.ANCHORARRAY(FScoreHelper!$EJ$3),$A$12),$C$35)</f>
        <v>34</v>
      </c>
      <c r="M40" s="71">
        <v>2</v>
      </c>
      <c r="N40" s="57">
        <f>IFERROR(SMALL(_xlfn.ANCHORARRAY(MScoreHelper!$EP$3),$A$12),$C$33)</f>
        <v>61</v>
      </c>
      <c r="O40" s="58">
        <f>IFERROR(SMALL(_xlfn.ANCHORARRAY(FScoreHelper!$EP$3),$A$12),$C$35)</f>
        <v>56</v>
      </c>
      <c r="P40" s="71">
        <v>2</v>
      </c>
      <c r="Q40" s="57">
        <f>IFERROR(SMALL(_xlfn.ANCHORARRAY(MScoreHelper!$EV$3),$A$12),$C$33)</f>
        <v>5</v>
      </c>
      <c r="R40" s="58">
        <f>IFERROR(SMALL(_xlfn.ANCHORARRAY(FScoreHelper!$EV$3),$A$12),$C$35)</f>
        <v>46</v>
      </c>
      <c r="S40" s="71">
        <v>2</v>
      </c>
      <c r="T40" s="57">
        <f>IFERROR(SMALL(_xlfn.ANCHORARRAY(MScoreHelper!$FB$3),$A$12),$C$33)</f>
        <v>61</v>
      </c>
      <c r="U40" s="58">
        <f>IFERROR(SMALL(_xlfn.ANCHORARRAY(FScoreHelper!$FB$3),$A$12),$C$35)</f>
        <v>56</v>
      </c>
      <c r="V40" s="71">
        <v>2</v>
      </c>
      <c r="W40" s="57">
        <f>IFERROR(SMALL(_xlfn.ANCHORARRAY(MScoreHelper!$FH$3),$A$12),$C$33)</f>
        <v>61</v>
      </c>
      <c r="X40" s="58">
        <f>IFERROR(SMALL(_xlfn.ANCHORARRAY(FScoreHelper!$FH$3),$A$12),$C$35)</f>
        <v>56</v>
      </c>
      <c r="Y40" s="71">
        <v>2</v>
      </c>
      <c r="Z40" s="57">
        <f>IFERROR(SMALL(_xlfn.ANCHORARRAY(MScoreHelper!$FN$3),$A$12),$C$33)</f>
        <v>59</v>
      </c>
      <c r="AA40" s="58">
        <f>IFERROR(SMALL(_xlfn.ANCHORARRAY(FScoreHelper!$FN$3),$A$12),$C$35)</f>
        <v>56</v>
      </c>
      <c r="AB40" s="71">
        <v>2</v>
      </c>
      <c r="AC40" s="57">
        <f>IFERROR(SMALL(_xlfn.ANCHORARRAY(MScoreHelper!$FT$3),$A$12),$C$33)</f>
        <v>61</v>
      </c>
      <c r="AD40" s="58">
        <f>IFERROR(SMALL(_xlfn.ANCHORARRAY(FScoreHelper!$FT$3),$A$12),$C$35)</f>
        <v>56</v>
      </c>
      <c r="AE40" s="69"/>
    </row>
    <row r="41" spans="1:31" ht="21" outlineLevel="1" x14ac:dyDescent="0.5">
      <c r="A41" s="80">
        <v>3</v>
      </c>
      <c r="B41" s="57">
        <f>IFERROR(SMALL(_xlfn.ANCHORARRAY(MScoreHelper!$DR$3),$A$13),$C$33)</f>
        <v>12</v>
      </c>
      <c r="C41" s="58">
        <f>IFERROR(SMALL(_xlfn.ANCHORARRAY(FScoreHelper!$DR$3),$A$13),$C$35)</f>
        <v>5</v>
      </c>
      <c r="D41" s="71">
        <v>3</v>
      </c>
      <c r="E41" s="57">
        <f>IFERROR(SMALL(_xlfn.ANCHORARRAY(MScoreHelper!$DX$3),$A$13),$C$33)</f>
        <v>15</v>
      </c>
      <c r="F41" s="58">
        <f>IFERROR(SMALL(_xlfn.ANCHORARRAY(FScoreHelper!$DX$3),$A$13),$C$35)</f>
        <v>9</v>
      </c>
      <c r="G41" s="71">
        <v>3</v>
      </c>
      <c r="H41" s="57">
        <f>IFERROR(SMALL(_xlfn.ANCHORARRAY(MScoreHelper!$ED$3),$A$13),$C$33)</f>
        <v>61</v>
      </c>
      <c r="I41" s="58">
        <f>IFERROR(SMALL(_xlfn.ANCHORARRAY(FScoreHelper!$ED$3),$A$13),$C$35)</f>
        <v>56</v>
      </c>
      <c r="J41" s="71">
        <v>3</v>
      </c>
      <c r="K41" s="57">
        <f>IFERROR(SMALL(_xlfn.ANCHORARRAY(MScoreHelper!$EJ$3),$A$13),$C$33)</f>
        <v>36</v>
      </c>
      <c r="L41" s="58">
        <f>IFERROR(SMALL(_xlfn.ANCHORARRAY(FScoreHelper!$EJ$3),$A$13),$C$35)</f>
        <v>48</v>
      </c>
      <c r="M41" s="71">
        <v>3</v>
      </c>
      <c r="N41" s="57">
        <f>IFERROR(SMALL(_xlfn.ANCHORARRAY(MScoreHelper!$EP$3),$A$13),$C$33)</f>
        <v>61</v>
      </c>
      <c r="O41" s="58">
        <f>IFERROR(SMALL(_xlfn.ANCHORARRAY(FScoreHelper!$EP$3),$A$13),$C$35)</f>
        <v>56</v>
      </c>
      <c r="P41" s="71">
        <v>3</v>
      </c>
      <c r="Q41" s="57">
        <f>IFERROR(SMALL(_xlfn.ANCHORARRAY(MScoreHelper!$EV$3),$A$13),$C$33)</f>
        <v>6</v>
      </c>
      <c r="R41" s="58">
        <f>IFERROR(SMALL(_xlfn.ANCHORARRAY(FScoreHelper!$EV$3),$A$13),$C$35)</f>
        <v>47</v>
      </c>
      <c r="S41" s="71">
        <v>3</v>
      </c>
      <c r="T41" s="57">
        <f>IFERROR(SMALL(_xlfn.ANCHORARRAY(MScoreHelper!$FB$3),$A$13),$C$33)</f>
        <v>61</v>
      </c>
      <c r="U41" s="58">
        <f>IFERROR(SMALL(_xlfn.ANCHORARRAY(FScoreHelper!$FB$3),$A$13),$C$35)</f>
        <v>56</v>
      </c>
      <c r="V41" s="71">
        <v>3</v>
      </c>
      <c r="W41" s="57">
        <f>IFERROR(SMALL(_xlfn.ANCHORARRAY(MScoreHelper!$FH$3),$A$13),$C$33)</f>
        <v>61</v>
      </c>
      <c r="X41" s="58">
        <f>IFERROR(SMALL(_xlfn.ANCHORARRAY(FScoreHelper!$FH$3),$A$13),$C$35)</f>
        <v>56</v>
      </c>
      <c r="Y41" s="71">
        <v>3</v>
      </c>
      <c r="Z41" s="57">
        <f>IFERROR(SMALL(_xlfn.ANCHORARRAY(MScoreHelper!$FN$3),$A$13),$C$33)</f>
        <v>61</v>
      </c>
      <c r="AA41" s="58">
        <f>IFERROR(SMALL(_xlfn.ANCHORARRAY(FScoreHelper!$FN$3),$A$13),$C$35)</f>
        <v>56</v>
      </c>
      <c r="AB41" s="71">
        <v>3</v>
      </c>
      <c r="AC41" s="57">
        <f>IFERROR(SMALL(_xlfn.ANCHORARRAY(MScoreHelper!$FT$3),$A$13),$C$33)</f>
        <v>61</v>
      </c>
      <c r="AD41" s="58">
        <f>IFERROR(SMALL(_xlfn.ANCHORARRAY(FScoreHelper!$FT$3),$A$13),$C$35)</f>
        <v>56</v>
      </c>
      <c r="AE41" s="69"/>
    </row>
    <row r="42" spans="1:31" ht="20" outlineLevel="1" x14ac:dyDescent="0.35">
      <c r="A42" s="78" t="s">
        <v>109</v>
      </c>
      <c r="B42" s="57">
        <f>SUM(B39:B41)</f>
        <v>25</v>
      </c>
      <c r="C42" s="58">
        <f>SUM(C39:C41)</f>
        <v>10</v>
      </c>
      <c r="D42" s="68"/>
      <c r="E42" s="57">
        <f>SUM(E39:E41)</f>
        <v>26</v>
      </c>
      <c r="F42" s="58">
        <f>SUM(F39:F41)</f>
        <v>21</v>
      </c>
      <c r="G42" s="68"/>
      <c r="H42" s="57">
        <f>SUM(H39:H41)</f>
        <v>183</v>
      </c>
      <c r="I42" s="58">
        <f>SUM(I39:I41)</f>
        <v>140</v>
      </c>
      <c r="J42" s="68"/>
      <c r="K42" s="57">
        <f>SUM(K39:K41)</f>
        <v>63</v>
      </c>
      <c r="L42" s="58">
        <f>SUM(L39:L41)</f>
        <v>83</v>
      </c>
      <c r="M42" s="68"/>
      <c r="N42" s="57">
        <f>SUM(N39:N41)</f>
        <v>183</v>
      </c>
      <c r="O42" s="58">
        <f>SUM(O39:O41)</f>
        <v>155</v>
      </c>
      <c r="P42" s="68"/>
      <c r="Q42" s="57">
        <f>SUM(Q39:Q41)</f>
        <v>14</v>
      </c>
      <c r="R42" s="58">
        <f>SUM(R39:R41)</f>
        <v>134</v>
      </c>
      <c r="S42" s="68"/>
      <c r="T42" s="57">
        <f>SUM(T39:T41)</f>
        <v>183</v>
      </c>
      <c r="U42" s="58">
        <f>SUM(U39:U41)</f>
        <v>122</v>
      </c>
      <c r="V42" s="68"/>
      <c r="W42" s="57">
        <f>SUM(W39:W41)</f>
        <v>177</v>
      </c>
      <c r="X42" s="58">
        <f>SUM(X39:X41)</f>
        <v>118</v>
      </c>
      <c r="Y42" s="68"/>
      <c r="Z42" s="57">
        <f>SUM(Z39:Z41)</f>
        <v>173</v>
      </c>
      <c r="AA42" s="58">
        <f>SUM(AA39:AA41)</f>
        <v>162</v>
      </c>
      <c r="AB42" s="68"/>
      <c r="AC42" s="57">
        <f>SUM(AC39:AC41)</f>
        <v>183</v>
      </c>
      <c r="AD42" s="58">
        <f>SUM(AD39:AD41)</f>
        <v>168</v>
      </c>
      <c r="AE42" s="69"/>
    </row>
    <row r="43" spans="1:31" x14ac:dyDescent="0.35">
      <c r="A43" s="76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9"/>
    </row>
    <row r="44" spans="1:31" ht="18.5" outlineLevel="1" x14ac:dyDescent="0.45">
      <c r="A44" s="79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9"/>
    </row>
    <row r="45" spans="1:31" ht="18.5" outlineLevel="1" x14ac:dyDescent="0.45">
      <c r="A45" s="79"/>
      <c r="B45" s="173" t="s">
        <v>124</v>
      </c>
      <c r="C45" s="173"/>
      <c r="D45" s="68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9"/>
    </row>
    <row r="46" spans="1:31" ht="5.15" customHeight="1" outlineLevel="1" x14ac:dyDescent="0.45">
      <c r="A46" s="79"/>
      <c r="B46" s="68"/>
      <c r="C46" s="68"/>
      <c r="D46" s="68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9"/>
    </row>
    <row r="47" spans="1:31" ht="15" customHeight="1" outlineLevel="1" x14ac:dyDescent="0.45">
      <c r="A47" s="79"/>
      <c r="B47" s="39" t="s">
        <v>105</v>
      </c>
      <c r="C47" s="39" cm="1">
        <f t="array" ref="C47">IF(SUM(tblR4Score[Position:])&gt;0,(MAX(IF(tblR4Score[Gender]="M",tblR4Score[Position:]))+1),0)</f>
        <v>52</v>
      </c>
      <c r="D47" s="68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9"/>
    </row>
    <row r="48" spans="1:31" ht="5.15" customHeight="1" outlineLevel="1" x14ac:dyDescent="0.45">
      <c r="A48" s="79"/>
      <c r="B48" s="70"/>
      <c r="C48" s="70"/>
      <c r="D48" s="68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9"/>
    </row>
    <row r="49" spans="1:31" ht="15" customHeight="1" outlineLevel="1" x14ac:dyDescent="0.45">
      <c r="A49" s="79"/>
      <c r="B49" s="39" t="s">
        <v>106</v>
      </c>
      <c r="C49" s="39" cm="1">
        <f t="array" ref="C49">IF(SUM(tblR4Score[Position:])&gt;0,(MAX(IF(tblR4Score[Gender]="F",tblR4Score[Position:]))+1),0)</f>
        <v>52</v>
      </c>
      <c r="D49" s="68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9"/>
    </row>
    <row r="50" spans="1:31" ht="5.15" customHeight="1" outlineLevel="1" x14ac:dyDescent="0.45">
      <c r="A50" s="79"/>
      <c r="B50" s="68"/>
      <c r="C50" s="68"/>
      <c r="D50" s="68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9"/>
    </row>
    <row r="51" spans="1:31" ht="35.25" customHeight="1" outlineLevel="1" x14ac:dyDescent="0.35">
      <c r="A51" s="79"/>
      <c r="B51" s="161" t="s">
        <v>1</v>
      </c>
      <c r="C51" s="161"/>
      <c r="D51" s="68"/>
      <c r="E51" s="161" t="s">
        <v>2</v>
      </c>
      <c r="F51" s="161"/>
      <c r="G51" s="68"/>
      <c r="H51" s="161" t="s">
        <v>3</v>
      </c>
      <c r="I51" s="161"/>
      <c r="J51" s="68"/>
      <c r="K51" s="161" t="s">
        <v>4</v>
      </c>
      <c r="L51" s="161"/>
      <c r="M51" s="68"/>
      <c r="N51" s="161" t="s">
        <v>5</v>
      </c>
      <c r="O51" s="161"/>
      <c r="P51" s="68"/>
      <c r="Q51" s="161" t="s">
        <v>6</v>
      </c>
      <c r="R51" s="161"/>
      <c r="S51" s="68"/>
      <c r="T51" s="161" t="s">
        <v>142</v>
      </c>
      <c r="U51" s="161"/>
      <c r="V51" s="68"/>
      <c r="W51" s="161" t="s">
        <v>8</v>
      </c>
      <c r="X51" s="161"/>
      <c r="Y51" s="68"/>
      <c r="Z51" s="161" t="s">
        <v>9</v>
      </c>
      <c r="AA51" s="161"/>
      <c r="AB51" s="68"/>
      <c r="AC51" s="161" t="s">
        <v>10</v>
      </c>
      <c r="AD51" s="161"/>
      <c r="AE51" s="69"/>
    </row>
    <row r="52" spans="1:31" ht="18.5" outlineLevel="1" x14ac:dyDescent="0.35">
      <c r="A52" s="79"/>
      <c r="B52" s="57" t="s">
        <v>107</v>
      </c>
      <c r="C52" s="58" t="s">
        <v>108</v>
      </c>
      <c r="D52" s="68"/>
      <c r="E52" s="57" t="s">
        <v>107</v>
      </c>
      <c r="F52" s="58" t="s">
        <v>108</v>
      </c>
      <c r="G52" s="68"/>
      <c r="H52" s="57" t="s">
        <v>107</v>
      </c>
      <c r="I52" s="58" t="s">
        <v>108</v>
      </c>
      <c r="J52" s="68"/>
      <c r="K52" s="57" t="s">
        <v>107</v>
      </c>
      <c r="L52" s="58" t="s">
        <v>108</v>
      </c>
      <c r="M52" s="68"/>
      <c r="N52" s="57" t="s">
        <v>107</v>
      </c>
      <c r="O52" s="58" t="s">
        <v>108</v>
      </c>
      <c r="P52" s="68"/>
      <c r="Q52" s="57" t="s">
        <v>107</v>
      </c>
      <c r="R52" s="58" t="s">
        <v>108</v>
      </c>
      <c r="S52" s="68"/>
      <c r="T52" s="57" t="s">
        <v>107</v>
      </c>
      <c r="U52" s="58" t="s">
        <v>108</v>
      </c>
      <c r="V52" s="68"/>
      <c r="W52" s="57" t="s">
        <v>107</v>
      </c>
      <c r="X52" s="58" t="s">
        <v>108</v>
      </c>
      <c r="Y52" s="68"/>
      <c r="Z52" s="57" t="s">
        <v>107</v>
      </c>
      <c r="AA52" s="58" t="s">
        <v>108</v>
      </c>
      <c r="AB52" s="68"/>
      <c r="AC52" s="57" t="s">
        <v>107</v>
      </c>
      <c r="AD52" s="58" t="s">
        <v>108</v>
      </c>
      <c r="AE52" s="69"/>
    </row>
    <row r="53" spans="1:31" ht="21" outlineLevel="1" x14ac:dyDescent="0.5">
      <c r="A53" s="80">
        <v>1</v>
      </c>
      <c r="B53" s="57">
        <f>IFERROR(SMALL(_xlfn.ANCHORARRAY(MScoreHelper!$FZ$3),$A$11),$C$47)</f>
        <v>2</v>
      </c>
      <c r="C53" s="58">
        <f>IFERROR(SMALL(_xlfn.ANCHORARRAY(FScoreHelper!$FZ$3),$A$11),$C$49)</f>
        <v>2</v>
      </c>
      <c r="D53" s="71">
        <v>1</v>
      </c>
      <c r="E53" s="57">
        <f>IFERROR(SMALL(_xlfn.ANCHORARRAY(MScoreHelper!$GF$3),$A$11),$C$47)</f>
        <v>3</v>
      </c>
      <c r="F53" s="58">
        <f>IFERROR(SMALL(_xlfn.ANCHORARRAY(FScoreHelper!$GF$3),$A$11),$C$49)</f>
        <v>6</v>
      </c>
      <c r="G53" s="71">
        <v>1</v>
      </c>
      <c r="H53" s="57">
        <f>IFERROR(SMALL(_xlfn.ANCHORARRAY(MScoreHelper!$GL$3),$A$11),$C$47)</f>
        <v>21</v>
      </c>
      <c r="I53" s="58">
        <f>IFERROR(SMALL(_xlfn.ANCHORARRAY(FScoreHelper!$GL$3),$A$11),$C$49)</f>
        <v>20</v>
      </c>
      <c r="J53" s="71">
        <v>1</v>
      </c>
      <c r="K53" s="57">
        <f>IFERROR(SMALL(_xlfn.ANCHORARRAY(MScoreHelper!$GR$3),$A$11),$C$47)</f>
        <v>1</v>
      </c>
      <c r="L53" s="58">
        <f>IFERROR(SMALL(_xlfn.ANCHORARRAY(FScoreHelper!$GR$3),$A$11),$C$49)</f>
        <v>1</v>
      </c>
      <c r="M53" s="71">
        <v>1</v>
      </c>
      <c r="N53" s="57">
        <f>IFERROR(SMALL(_xlfn.ANCHORARRAY(MScoreHelper!$GX$3),$A$11),$C$47)</f>
        <v>52</v>
      </c>
      <c r="O53" s="58">
        <f>IFERROR(SMALL(_xlfn.ANCHORARRAY(FScoreHelper!$GX$3),$A$11),$C$49)</f>
        <v>3</v>
      </c>
      <c r="P53" s="71">
        <v>1</v>
      </c>
      <c r="Q53" s="57">
        <f>IFERROR(SMALL(_xlfn.ANCHORARRAY(MScoreHelper!$HD$3),$A$11),$C$47)</f>
        <v>4</v>
      </c>
      <c r="R53" s="58">
        <f>IFERROR(SMALL(_xlfn.ANCHORARRAY(FScoreHelper!$HD$3),$A$11),$C$49)</f>
        <v>31</v>
      </c>
      <c r="S53" s="71">
        <v>1</v>
      </c>
      <c r="T53" s="57">
        <f>IFERROR(SMALL(_xlfn.ANCHORARRAY(MScoreHelper!$HJ$3),$A$11),$C$47)</f>
        <v>35</v>
      </c>
      <c r="U53" s="58">
        <f>IFERROR(SMALL(_xlfn.ANCHORARRAY(FScoreHelper!$HJ$3),$A$11),$C$49)</f>
        <v>18</v>
      </c>
      <c r="V53" s="71">
        <v>1</v>
      </c>
      <c r="W53" s="57">
        <f>IFERROR(SMALL(_xlfn.ANCHORARRAY(MScoreHelper!$HP$3),$A$11),$C$47)</f>
        <v>52</v>
      </c>
      <c r="X53" s="58">
        <f>IFERROR(SMALL(_xlfn.ANCHORARRAY(FScoreHelper!$HP$3),$A$11),$C$49)</f>
        <v>8</v>
      </c>
      <c r="Y53" s="71">
        <v>1</v>
      </c>
      <c r="Z53" s="57">
        <f>IFERROR(SMALL(_xlfn.ANCHORARRAY(MScoreHelper!$HV$3),$A$11),$C$47)</f>
        <v>47</v>
      </c>
      <c r="AA53" s="58">
        <f>IFERROR(SMALL(_xlfn.ANCHORARRAY(FScoreHelper!$HV$3),$A$11),$C$49)</f>
        <v>52</v>
      </c>
      <c r="AB53" s="71">
        <v>1</v>
      </c>
      <c r="AC53" s="57">
        <f>IFERROR(SMALL(_xlfn.ANCHORARRAY(MScoreHelper!$IB$3),$A$11),$C$47)</f>
        <v>52</v>
      </c>
      <c r="AD53" s="58">
        <f>IFERROR(SMALL(_xlfn.ANCHORARRAY(FScoreHelper!$IB$3),$A$11),$C$49)</f>
        <v>52</v>
      </c>
      <c r="AE53" s="69"/>
    </row>
    <row r="54" spans="1:31" ht="21" outlineLevel="1" x14ac:dyDescent="0.5">
      <c r="A54" s="80">
        <v>2</v>
      </c>
      <c r="B54" s="57">
        <f>IFERROR(SMALL(_xlfn.ANCHORARRAY(MScoreHelper!$FZ$3),$A$12),$C$47)</f>
        <v>8</v>
      </c>
      <c r="C54" s="58">
        <f>IFERROR(SMALL(_xlfn.ANCHORARRAY(FScoreHelper!$FZ$3),$A$12),$C$49)</f>
        <v>4</v>
      </c>
      <c r="D54" s="71">
        <v>2</v>
      </c>
      <c r="E54" s="57">
        <f>IFERROR(SMALL(_xlfn.ANCHORARRAY(MScoreHelper!$GF$3),$A$12),$C$47)</f>
        <v>7</v>
      </c>
      <c r="F54" s="58">
        <f>IFERROR(SMALL(_xlfn.ANCHORARRAY(FScoreHelper!$GF$3),$A$12),$C$49)</f>
        <v>11</v>
      </c>
      <c r="G54" s="71">
        <v>2</v>
      </c>
      <c r="H54" s="57">
        <f>IFERROR(SMALL(_xlfn.ANCHORARRAY(MScoreHelper!$GL$3),$A$12),$C$47)</f>
        <v>52</v>
      </c>
      <c r="I54" s="58">
        <f>IFERROR(SMALL(_xlfn.ANCHORARRAY(FScoreHelper!$GL$3),$A$12),$C$49)</f>
        <v>52</v>
      </c>
      <c r="J54" s="71">
        <v>2</v>
      </c>
      <c r="K54" s="57">
        <f>IFERROR(SMALL(_xlfn.ANCHORARRAY(MScoreHelper!$GR$3),$A$12),$C$47)</f>
        <v>22</v>
      </c>
      <c r="L54" s="58">
        <f>IFERROR(SMALL(_xlfn.ANCHORARRAY(FScoreHelper!$GR$3),$A$12),$C$49)</f>
        <v>33</v>
      </c>
      <c r="M54" s="71">
        <v>2</v>
      </c>
      <c r="N54" s="57">
        <f>IFERROR(SMALL(_xlfn.ANCHORARRAY(MScoreHelper!$GX$3),$A$12),$C$47)</f>
        <v>52</v>
      </c>
      <c r="O54" s="58">
        <f>IFERROR(SMALL(_xlfn.ANCHORARRAY(FScoreHelper!$GX$3),$A$12),$C$49)</f>
        <v>43</v>
      </c>
      <c r="P54" s="71">
        <v>2</v>
      </c>
      <c r="Q54" s="57">
        <f>IFERROR(SMALL(_xlfn.ANCHORARRAY(MScoreHelper!$HD$3),$A$12),$C$47)</f>
        <v>5</v>
      </c>
      <c r="R54" s="58">
        <f>IFERROR(SMALL(_xlfn.ANCHORARRAY(FScoreHelper!$HD$3),$A$12),$C$49)</f>
        <v>52</v>
      </c>
      <c r="S54" s="71">
        <v>2</v>
      </c>
      <c r="T54" s="57">
        <f>IFERROR(SMALL(_xlfn.ANCHORARRAY(MScoreHelper!$HJ$3),$A$12),$C$47)</f>
        <v>36</v>
      </c>
      <c r="U54" s="58">
        <f>IFERROR(SMALL(_xlfn.ANCHORARRAY(FScoreHelper!$HJ$3),$A$12),$C$49)</f>
        <v>23</v>
      </c>
      <c r="V54" s="71">
        <v>2</v>
      </c>
      <c r="W54" s="57">
        <f>IFERROR(SMALL(_xlfn.ANCHORARRAY(MScoreHelper!$HP$3),$A$12),$C$47)</f>
        <v>52</v>
      </c>
      <c r="X54" s="58">
        <f>IFERROR(SMALL(_xlfn.ANCHORARRAY(FScoreHelper!$HP$3),$A$12),$C$49)</f>
        <v>52</v>
      </c>
      <c r="Y54" s="71">
        <v>2</v>
      </c>
      <c r="Z54" s="57">
        <f>IFERROR(SMALL(_xlfn.ANCHORARRAY(MScoreHelper!$HV$3),$A$12),$C$47)</f>
        <v>52</v>
      </c>
      <c r="AA54" s="58">
        <f>IFERROR(SMALL(_xlfn.ANCHORARRAY(FScoreHelper!$HV$3),$A$12),$C$49)</f>
        <v>52</v>
      </c>
      <c r="AB54" s="71">
        <v>2</v>
      </c>
      <c r="AC54" s="57">
        <f>IFERROR(SMALL(_xlfn.ANCHORARRAY(MScoreHelper!$IB$3),$A$12),$C$47)</f>
        <v>52</v>
      </c>
      <c r="AD54" s="58">
        <f>IFERROR(SMALL(_xlfn.ANCHORARRAY(FScoreHelper!$IB$3),$A$12),$C$49)</f>
        <v>52</v>
      </c>
      <c r="AE54" s="69"/>
    </row>
    <row r="55" spans="1:31" ht="21" outlineLevel="1" x14ac:dyDescent="0.5">
      <c r="A55" s="80">
        <v>3</v>
      </c>
      <c r="B55" s="57">
        <f>IFERROR(SMALL(_xlfn.ANCHORARRAY(MScoreHelper!$FZ$3),$A$13),$C$47)</f>
        <v>9</v>
      </c>
      <c r="C55" s="58">
        <f>IFERROR(SMALL(_xlfn.ANCHORARRAY(FScoreHelper!$FZ$3),$A$13),$C$49)</f>
        <v>5</v>
      </c>
      <c r="D55" s="71">
        <v>3</v>
      </c>
      <c r="E55" s="57">
        <f>IFERROR(SMALL(_xlfn.ANCHORARRAY(MScoreHelper!$GF$3),$A$13),$C$47)</f>
        <v>18</v>
      </c>
      <c r="F55" s="58">
        <f>IFERROR(SMALL(_xlfn.ANCHORARRAY(FScoreHelper!$GF$3),$A$13),$C$49)</f>
        <v>12</v>
      </c>
      <c r="G55" s="71">
        <v>3</v>
      </c>
      <c r="H55" s="57">
        <f>IFERROR(SMALL(_xlfn.ANCHORARRAY(MScoreHelper!$GL$3),$A$13),$C$47)</f>
        <v>52</v>
      </c>
      <c r="I55" s="58">
        <f>IFERROR(SMALL(_xlfn.ANCHORARRAY(FScoreHelper!$GL$3),$A$13),$C$49)</f>
        <v>52</v>
      </c>
      <c r="J55" s="71">
        <v>3</v>
      </c>
      <c r="K55" s="57">
        <f>IFERROR(SMALL(_xlfn.ANCHORARRAY(MScoreHelper!$GR$3),$A$13),$C$47)</f>
        <v>30</v>
      </c>
      <c r="L55" s="58">
        <f>IFERROR(SMALL(_xlfn.ANCHORARRAY(FScoreHelper!$GR$3),$A$13),$C$49)</f>
        <v>50</v>
      </c>
      <c r="M55" s="71">
        <v>3</v>
      </c>
      <c r="N55" s="57">
        <f>IFERROR(SMALL(_xlfn.ANCHORARRAY(MScoreHelper!$GX$3),$A$13),$C$47)</f>
        <v>52</v>
      </c>
      <c r="O55" s="58">
        <f>IFERROR(SMALL(_xlfn.ANCHORARRAY(FScoreHelper!$GX$3),$A$13),$C$49)</f>
        <v>45</v>
      </c>
      <c r="P55" s="71">
        <v>3</v>
      </c>
      <c r="Q55" s="57">
        <f>IFERROR(SMALL(_xlfn.ANCHORARRAY(MScoreHelper!$HD$3),$A$13),$C$47)</f>
        <v>6</v>
      </c>
      <c r="R55" s="58">
        <f>IFERROR(SMALL(_xlfn.ANCHORARRAY(FScoreHelper!$HD$3),$A$13),$C$49)</f>
        <v>52</v>
      </c>
      <c r="S55" s="71">
        <v>3</v>
      </c>
      <c r="T55" s="57">
        <f>IFERROR(SMALL(_xlfn.ANCHORARRAY(MScoreHelper!$HJ$3),$A$13),$C$47)</f>
        <v>52</v>
      </c>
      <c r="U55" s="58">
        <f>IFERROR(SMALL(_xlfn.ANCHORARRAY(FScoreHelper!$HJ$3),$A$13),$C$49)</f>
        <v>52</v>
      </c>
      <c r="V55" s="71">
        <v>3</v>
      </c>
      <c r="W55" s="57">
        <f>IFERROR(SMALL(_xlfn.ANCHORARRAY(MScoreHelper!$HP$3),$A$13),$C$47)</f>
        <v>52</v>
      </c>
      <c r="X55" s="58">
        <f>IFERROR(SMALL(_xlfn.ANCHORARRAY(FScoreHelper!$HP$3),$A$13),$C$49)</f>
        <v>52</v>
      </c>
      <c r="Y55" s="71">
        <v>3</v>
      </c>
      <c r="Z55" s="57">
        <f>IFERROR(SMALL(_xlfn.ANCHORARRAY(MScoreHelper!$HV$3),$A$13),$C$47)</f>
        <v>52</v>
      </c>
      <c r="AA55" s="58">
        <f>IFERROR(SMALL(_xlfn.ANCHORARRAY(FScoreHelper!$HV$3),$A$13),$C$49)</f>
        <v>52</v>
      </c>
      <c r="AB55" s="71">
        <v>3</v>
      </c>
      <c r="AC55" s="57">
        <f>IFERROR(SMALL(_xlfn.ANCHORARRAY(MScoreHelper!$IB$3),$A$13),$C$47)</f>
        <v>52</v>
      </c>
      <c r="AD55" s="58">
        <f>IFERROR(SMALL(_xlfn.ANCHORARRAY(FScoreHelper!$IB$3),$A$13),$C$49)</f>
        <v>52</v>
      </c>
      <c r="AE55" s="69"/>
    </row>
    <row r="56" spans="1:31" ht="20" outlineLevel="1" x14ac:dyDescent="0.35">
      <c r="A56" s="78" t="s">
        <v>109</v>
      </c>
      <c r="B56" s="57">
        <f>SUM(B53:B55)</f>
        <v>19</v>
      </c>
      <c r="C56" s="58">
        <f>SUM(C53:C55)</f>
        <v>11</v>
      </c>
      <c r="D56" s="68"/>
      <c r="E56" s="57">
        <f>SUM(E53:E55)</f>
        <v>28</v>
      </c>
      <c r="F56" s="58">
        <f>SUM(F53:F55)</f>
        <v>29</v>
      </c>
      <c r="G56" s="68"/>
      <c r="H56" s="57">
        <f>SUM(H53:H55)</f>
        <v>125</v>
      </c>
      <c r="I56" s="58">
        <f>SUM(I53:I55)</f>
        <v>124</v>
      </c>
      <c r="J56" s="68"/>
      <c r="K56" s="57">
        <f>SUM(K53:K55)</f>
        <v>53</v>
      </c>
      <c r="L56" s="58">
        <f>SUM(L53:L55)</f>
        <v>84</v>
      </c>
      <c r="M56" s="68"/>
      <c r="N56" s="57">
        <f>SUM(N53:N55)</f>
        <v>156</v>
      </c>
      <c r="O56" s="58">
        <f>SUM(O53:O55)</f>
        <v>91</v>
      </c>
      <c r="P56" s="68"/>
      <c r="Q56" s="57">
        <f>SUM(Q53:Q55)</f>
        <v>15</v>
      </c>
      <c r="R56" s="58">
        <f>SUM(R53:R55)</f>
        <v>135</v>
      </c>
      <c r="S56" s="68"/>
      <c r="T56" s="57">
        <f>SUM(T53:T55)</f>
        <v>123</v>
      </c>
      <c r="U56" s="58">
        <f>SUM(U53:U55)</f>
        <v>93</v>
      </c>
      <c r="V56" s="68"/>
      <c r="W56" s="57">
        <f>SUM(W53:W55)</f>
        <v>156</v>
      </c>
      <c r="X56" s="58">
        <f>SUM(X53:X55)</f>
        <v>112</v>
      </c>
      <c r="Y56" s="68"/>
      <c r="Z56" s="57">
        <f>SUM(Z53:Z55)</f>
        <v>151</v>
      </c>
      <c r="AA56" s="58">
        <f>SUM(AA53:AA55)</f>
        <v>156</v>
      </c>
      <c r="AB56" s="68"/>
      <c r="AC56" s="57">
        <f>SUM(AC53:AC55)</f>
        <v>156</v>
      </c>
      <c r="AD56" s="58">
        <f>SUM(AD53:AD55)</f>
        <v>156</v>
      </c>
      <c r="AE56" s="69"/>
    </row>
    <row r="57" spans="1:31" x14ac:dyDescent="0.35">
      <c r="A57" s="76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9"/>
    </row>
    <row r="58" spans="1:31" ht="18.5" outlineLevel="1" x14ac:dyDescent="0.45">
      <c r="A58" s="79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9"/>
    </row>
    <row r="59" spans="1:31" ht="18.5" outlineLevel="1" x14ac:dyDescent="0.45">
      <c r="A59" s="79"/>
      <c r="B59" s="173" t="s">
        <v>125</v>
      </c>
      <c r="C59" s="173"/>
      <c r="D59" s="68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9"/>
    </row>
    <row r="60" spans="1:31" ht="5.15" customHeight="1" outlineLevel="1" x14ac:dyDescent="0.45">
      <c r="A60" s="79"/>
      <c r="B60" s="68"/>
      <c r="C60" s="68"/>
      <c r="D60" s="68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9"/>
    </row>
    <row r="61" spans="1:31" ht="15" customHeight="1" outlineLevel="1" x14ac:dyDescent="0.45">
      <c r="A61" s="79"/>
      <c r="B61" s="39" t="s">
        <v>105</v>
      </c>
      <c r="C61" s="39" cm="1">
        <f t="array" ref="C61">IF(SUM(tblR5Score[Position:])&gt;0,(MAX(IF(tblR5Score[Gender]="M",tblR5Score[Position:]))+1),0)</f>
        <v>0</v>
      </c>
      <c r="D61" s="68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9"/>
    </row>
    <row r="62" spans="1:31" ht="5.15" customHeight="1" outlineLevel="1" x14ac:dyDescent="0.45">
      <c r="A62" s="79"/>
      <c r="B62" s="70"/>
      <c r="C62" s="70"/>
      <c r="D62" s="68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9"/>
    </row>
    <row r="63" spans="1:31" ht="15" customHeight="1" outlineLevel="1" x14ac:dyDescent="0.45">
      <c r="A63" s="79"/>
      <c r="B63" s="39" t="s">
        <v>106</v>
      </c>
      <c r="C63" s="39" cm="1">
        <f t="array" ref="C63">IF(SUM(tblR5Score[Position:])&gt;0,(MAX(IF(tblR5Score[Gender]="F",tblR5Score[Position:]))+1),0)</f>
        <v>0</v>
      </c>
      <c r="D63" s="68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9"/>
    </row>
    <row r="64" spans="1:31" ht="5.15" customHeight="1" outlineLevel="1" x14ac:dyDescent="0.45">
      <c r="A64" s="79"/>
      <c r="B64" s="68"/>
      <c r="C64" s="68"/>
      <c r="D64" s="68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9"/>
    </row>
    <row r="65" spans="1:31" ht="35.25" customHeight="1" outlineLevel="1" x14ac:dyDescent="0.35">
      <c r="A65" s="79"/>
      <c r="B65" s="161" t="s">
        <v>1</v>
      </c>
      <c r="C65" s="161"/>
      <c r="D65" s="68"/>
      <c r="E65" s="161" t="s">
        <v>2</v>
      </c>
      <c r="F65" s="161"/>
      <c r="G65" s="68"/>
      <c r="H65" s="161" t="s">
        <v>3</v>
      </c>
      <c r="I65" s="161"/>
      <c r="J65" s="68"/>
      <c r="K65" s="161" t="s">
        <v>4</v>
      </c>
      <c r="L65" s="161"/>
      <c r="M65" s="68"/>
      <c r="N65" s="161" t="s">
        <v>5</v>
      </c>
      <c r="O65" s="161"/>
      <c r="P65" s="68"/>
      <c r="Q65" s="161" t="s">
        <v>6</v>
      </c>
      <c r="R65" s="161"/>
      <c r="S65" s="68"/>
      <c r="T65" s="161" t="s">
        <v>142</v>
      </c>
      <c r="U65" s="161"/>
      <c r="V65" s="68"/>
      <c r="W65" s="161" t="s">
        <v>8</v>
      </c>
      <c r="X65" s="161"/>
      <c r="Y65" s="68"/>
      <c r="Z65" s="161" t="s">
        <v>9</v>
      </c>
      <c r="AA65" s="161"/>
      <c r="AB65" s="68"/>
      <c r="AC65" s="161" t="s">
        <v>10</v>
      </c>
      <c r="AD65" s="161"/>
      <c r="AE65" s="69"/>
    </row>
    <row r="66" spans="1:31" ht="18.5" outlineLevel="1" x14ac:dyDescent="0.35">
      <c r="A66" s="79"/>
      <c r="B66" s="57" t="s">
        <v>107</v>
      </c>
      <c r="C66" s="58" t="s">
        <v>108</v>
      </c>
      <c r="D66" s="68"/>
      <c r="E66" s="57" t="s">
        <v>107</v>
      </c>
      <c r="F66" s="58" t="s">
        <v>108</v>
      </c>
      <c r="G66" s="68"/>
      <c r="H66" s="57" t="s">
        <v>107</v>
      </c>
      <c r="I66" s="58" t="s">
        <v>108</v>
      </c>
      <c r="J66" s="68"/>
      <c r="K66" s="57" t="s">
        <v>107</v>
      </c>
      <c r="L66" s="58" t="s">
        <v>108</v>
      </c>
      <c r="M66" s="68"/>
      <c r="N66" s="57" t="s">
        <v>107</v>
      </c>
      <c r="O66" s="58" t="s">
        <v>108</v>
      </c>
      <c r="P66" s="68"/>
      <c r="Q66" s="57" t="s">
        <v>107</v>
      </c>
      <c r="R66" s="58" t="s">
        <v>108</v>
      </c>
      <c r="S66" s="68"/>
      <c r="T66" s="57" t="s">
        <v>107</v>
      </c>
      <c r="U66" s="58" t="s">
        <v>108</v>
      </c>
      <c r="V66" s="68"/>
      <c r="W66" s="57" t="s">
        <v>107</v>
      </c>
      <c r="X66" s="58" t="s">
        <v>108</v>
      </c>
      <c r="Y66" s="68"/>
      <c r="Z66" s="57" t="s">
        <v>107</v>
      </c>
      <c r="AA66" s="58" t="s">
        <v>108</v>
      </c>
      <c r="AB66" s="68"/>
      <c r="AC66" s="57" t="s">
        <v>107</v>
      </c>
      <c r="AD66" s="58" t="s">
        <v>108</v>
      </c>
      <c r="AE66" s="69"/>
    </row>
    <row r="67" spans="1:31" ht="21" outlineLevel="1" x14ac:dyDescent="0.5">
      <c r="A67" s="80">
        <v>1</v>
      </c>
      <c r="B67" s="57">
        <f>IFERROR(SMALL(_xlfn.ANCHORARRAY(MScoreHelper!$IH$3),$A$11),$C$61)</f>
        <v>0</v>
      </c>
      <c r="C67" s="58">
        <f>IFERROR(SMALL(_xlfn.ANCHORARRAY(FScoreHelper!$IH$3),$A$11),$C$63)</f>
        <v>0</v>
      </c>
      <c r="D67" s="71">
        <v>1</v>
      </c>
      <c r="E67" s="57">
        <f>IFERROR(SMALL(_xlfn.ANCHORARRAY(MScoreHelper!$IN$3),$A$11),$C$61)</f>
        <v>0</v>
      </c>
      <c r="F67" s="58">
        <f>IFERROR(SMALL(_xlfn.ANCHORARRAY(FScoreHelper!$IN$3),$A$11),$C$63)</f>
        <v>0</v>
      </c>
      <c r="G67" s="71">
        <v>1</v>
      </c>
      <c r="H67" s="57">
        <f>IFERROR(SMALL(_xlfn.ANCHORARRAY(MScoreHelper!$IT$3),$A$11),$C$61)</f>
        <v>0</v>
      </c>
      <c r="I67" s="58">
        <f>IFERROR(SMALL(_xlfn.ANCHORARRAY(FScoreHelper!$IT$3),$A$11),$C$63)</f>
        <v>0</v>
      </c>
      <c r="J67" s="71">
        <v>1</v>
      </c>
      <c r="K67" s="57">
        <f>IFERROR(SMALL(_xlfn.ANCHORARRAY(MScoreHelper!$IZ$3),$A$11),$C$61)</f>
        <v>0</v>
      </c>
      <c r="L67" s="58">
        <f>IFERROR(SMALL(_xlfn.ANCHORARRAY(FScoreHelper!$IZ$3),$A$11),$C$63)</f>
        <v>0</v>
      </c>
      <c r="M67" s="71">
        <v>1</v>
      </c>
      <c r="N67" s="57">
        <f>IFERROR(SMALL(_xlfn.ANCHORARRAY(MScoreHelper!$JF$3),$A$11),$C$61)</f>
        <v>0</v>
      </c>
      <c r="O67" s="58">
        <f>IFERROR(SMALL(_xlfn.ANCHORARRAY(FScoreHelper!$JF$3),$A$11),$C$63)</f>
        <v>0</v>
      </c>
      <c r="P67" s="71">
        <v>1</v>
      </c>
      <c r="Q67" s="57">
        <f>IFERROR(SMALL(_xlfn.ANCHORARRAY(MScoreHelper!$JL$3),$A$11),$C$61)</f>
        <v>0</v>
      </c>
      <c r="R67" s="58">
        <f>IFERROR(SMALL(_xlfn.ANCHORARRAY(FScoreHelper!$JL$3),$A$11),$C$63)</f>
        <v>0</v>
      </c>
      <c r="S67" s="71">
        <v>1</v>
      </c>
      <c r="T67" s="57">
        <f>IFERROR(SMALL(_xlfn.ANCHORARRAY(MScoreHelper!$JR$3),$A$11),$C$61)</f>
        <v>0</v>
      </c>
      <c r="U67" s="58">
        <f>IFERROR(SMALL(_xlfn.ANCHORARRAY(FScoreHelper!$JR$3),$A$11),$C$63)</f>
        <v>0</v>
      </c>
      <c r="V67" s="71">
        <v>1</v>
      </c>
      <c r="W67" s="57">
        <f>IFERROR(SMALL(_xlfn.ANCHORARRAY(MScoreHelper!$JX$3),$A$11),$C$61)</f>
        <v>0</v>
      </c>
      <c r="X67" s="58">
        <f>IFERROR(SMALL(_xlfn.ANCHORARRAY(FScoreHelper!$JX$3),$A$11),$C$63)</f>
        <v>0</v>
      </c>
      <c r="Y67" s="71">
        <v>1</v>
      </c>
      <c r="Z67" s="57">
        <f>IFERROR(SMALL(_xlfn.ANCHORARRAY(MScoreHelper!$KD$3),$A$11),$C$61)</f>
        <v>0</v>
      </c>
      <c r="AA67" s="58">
        <f>IFERROR(SMALL(_xlfn.ANCHORARRAY(FScoreHelper!$KD$3),$A$11),$C$63)</f>
        <v>0</v>
      </c>
      <c r="AB67" s="71">
        <v>1</v>
      </c>
      <c r="AC67" s="57">
        <f>IFERROR(SMALL(_xlfn.ANCHORARRAY(MScoreHelper!$KJ$3),$A$11),$C$61)</f>
        <v>0</v>
      </c>
      <c r="AD67" s="58">
        <f>IFERROR(SMALL(_xlfn.ANCHORARRAY(FScoreHelper!$KJ$3),$A$11),$C$63)</f>
        <v>0</v>
      </c>
      <c r="AE67" s="69"/>
    </row>
    <row r="68" spans="1:31" ht="21" outlineLevel="1" x14ac:dyDescent="0.5">
      <c r="A68" s="80">
        <v>2</v>
      </c>
      <c r="B68" s="57">
        <f>IFERROR(SMALL(_xlfn.ANCHORARRAY(MScoreHelper!$IH$3),$A$12),$C$61)</f>
        <v>0</v>
      </c>
      <c r="C68" s="58">
        <f>IFERROR(SMALL(_xlfn.ANCHORARRAY(FScoreHelper!$IH$3),$A$12),$C$63)</f>
        <v>0</v>
      </c>
      <c r="D68" s="71">
        <v>2</v>
      </c>
      <c r="E68" s="57">
        <f>IFERROR(SMALL(_xlfn.ANCHORARRAY(MScoreHelper!$IN$3),$A$12),$C$61)</f>
        <v>0</v>
      </c>
      <c r="F68" s="58">
        <f>IFERROR(SMALL(_xlfn.ANCHORARRAY(FScoreHelper!$IN$3),$A$12),$C$63)</f>
        <v>0</v>
      </c>
      <c r="G68" s="71">
        <v>2</v>
      </c>
      <c r="H68" s="57">
        <f>IFERROR(SMALL(_xlfn.ANCHORARRAY(MScoreHelper!$IT$3),$A$12),$C$61)</f>
        <v>0</v>
      </c>
      <c r="I68" s="58">
        <f>IFERROR(SMALL(_xlfn.ANCHORARRAY(FScoreHelper!$IT$3),$A$12),$C$63)</f>
        <v>0</v>
      </c>
      <c r="J68" s="71">
        <v>2</v>
      </c>
      <c r="K68" s="57">
        <f>IFERROR(SMALL(_xlfn.ANCHORARRAY(MScoreHelper!$IZ$3),$A$12),$C$61)</f>
        <v>0</v>
      </c>
      <c r="L68" s="58">
        <f>IFERROR(SMALL(_xlfn.ANCHORARRAY(FScoreHelper!$IZ$3),$A$12),$C$63)</f>
        <v>0</v>
      </c>
      <c r="M68" s="71">
        <v>2</v>
      </c>
      <c r="N68" s="57">
        <f>IFERROR(SMALL(_xlfn.ANCHORARRAY(MScoreHelper!$JF$3),$A$12),$C$61)</f>
        <v>0</v>
      </c>
      <c r="O68" s="58">
        <f>IFERROR(SMALL(_xlfn.ANCHORARRAY(FScoreHelper!$JF$3),$A$12),$C$63)</f>
        <v>0</v>
      </c>
      <c r="P68" s="71">
        <v>2</v>
      </c>
      <c r="Q68" s="57">
        <f>IFERROR(SMALL(_xlfn.ANCHORARRAY(MScoreHelper!$JL$3),$A$12),$C$61)</f>
        <v>0</v>
      </c>
      <c r="R68" s="58">
        <f>IFERROR(SMALL(_xlfn.ANCHORARRAY(FScoreHelper!$JL$3),$A$12),$C$63)</f>
        <v>0</v>
      </c>
      <c r="S68" s="71">
        <v>2</v>
      </c>
      <c r="T68" s="57">
        <f>IFERROR(SMALL(_xlfn.ANCHORARRAY(MScoreHelper!$JR$3),$A$12),$C$61)</f>
        <v>0</v>
      </c>
      <c r="U68" s="58">
        <f>IFERROR(SMALL(_xlfn.ANCHORARRAY(FScoreHelper!$JR$3),$A$12),$C$63)</f>
        <v>0</v>
      </c>
      <c r="V68" s="71">
        <v>2</v>
      </c>
      <c r="W68" s="57">
        <f>IFERROR(SMALL(_xlfn.ANCHORARRAY(MScoreHelper!$JX$3),$A$12),$C$61)</f>
        <v>0</v>
      </c>
      <c r="X68" s="58">
        <f>IFERROR(SMALL(_xlfn.ANCHORARRAY(FScoreHelper!$JX$3),$A$12),$C$63)</f>
        <v>0</v>
      </c>
      <c r="Y68" s="71">
        <v>2</v>
      </c>
      <c r="Z68" s="57">
        <f>IFERROR(SMALL(_xlfn.ANCHORARRAY(MScoreHelper!$KD$3),$A$12),$C$61)</f>
        <v>0</v>
      </c>
      <c r="AA68" s="58">
        <f>IFERROR(SMALL(_xlfn.ANCHORARRAY(FScoreHelper!$KD$3),$A$12),$C$63)</f>
        <v>0</v>
      </c>
      <c r="AB68" s="71">
        <v>2</v>
      </c>
      <c r="AC68" s="57">
        <f>IFERROR(SMALL(_xlfn.ANCHORARRAY(MScoreHelper!$KJ$3),$A$12),$C$61)</f>
        <v>0</v>
      </c>
      <c r="AD68" s="58">
        <f>IFERROR(SMALL(_xlfn.ANCHORARRAY(FScoreHelper!$KJ$3),$A$12),$C$63)</f>
        <v>0</v>
      </c>
      <c r="AE68" s="69"/>
    </row>
    <row r="69" spans="1:31" ht="21" outlineLevel="1" x14ac:dyDescent="0.5">
      <c r="A69" s="80">
        <v>3</v>
      </c>
      <c r="B69" s="57">
        <f>IFERROR(SMALL(_xlfn.ANCHORARRAY(MScoreHelper!$IH$3),$A$13),$C$61)</f>
        <v>0</v>
      </c>
      <c r="C69" s="58">
        <f>IFERROR(SMALL(_xlfn.ANCHORARRAY(FScoreHelper!$IH$3),$A$13),$C$63)</f>
        <v>0</v>
      </c>
      <c r="D69" s="71">
        <v>3</v>
      </c>
      <c r="E69" s="57">
        <f>IFERROR(SMALL(_xlfn.ANCHORARRAY(MScoreHelper!$IN$3),$A$13),$C$61)</f>
        <v>0</v>
      </c>
      <c r="F69" s="58">
        <f>IFERROR(SMALL(_xlfn.ANCHORARRAY(FScoreHelper!$IN$3),$A$13),$C$63)</f>
        <v>0</v>
      </c>
      <c r="G69" s="71">
        <v>3</v>
      </c>
      <c r="H69" s="57">
        <f>IFERROR(SMALL(_xlfn.ANCHORARRAY(MScoreHelper!$IT$3),$A$13),$C$61)</f>
        <v>0</v>
      </c>
      <c r="I69" s="58">
        <f>IFERROR(SMALL(_xlfn.ANCHORARRAY(FScoreHelper!$IT$3),$A$13),$C$63)</f>
        <v>0</v>
      </c>
      <c r="J69" s="71">
        <v>3</v>
      </c>
      <c r="K69" s="57">
        <f>IFERROR(SMALL(_xlfn.ANCHORARRAY(MScoreHelper!$IZ$3),$A$13),$C$61)</f>
        <v>0</v>
      </c>
      <c r="L69" s="58">
        <f>IFERROR(SMALL(_xlfn.ANCHORARRAY(FScoreHelper!$IZ$3),$A$13),$C$63)</f>
        <v>0</v>
      </c>
      <c r="M69" s="71">
        <v>3</v>
      </c>
      <c r="N69" s="57">
        <f>IFERROR(SMALL(_xlfn.ANCHORARRAY(MScoreHelper!$JF$3),$A$13),$C$61)</f>
        <v>0</v>
      </c>
      <c r="O69" s="58">
        <f>IFERROR(SMALL(_xlfn.ANCHORARRAY(FScoreHelper!$JF$3),$A$13),$C$63)</f>
        <v>0</v>
      </c>
      <c r="P69" s="71">
        <v>3</v>
      </c>
      <c r="Q69" s="57">
        <f>IFERROR(SMALL(_xlfn.ANCHORARRAY(MScoreHelper!$JL$3),$A$13),$C$61)</f>
        <v>0</v>
      </c>
      <c r="R69" s="58">
        <f>IFERROR(SMALL(_xlfn.ANCHORARRAY(FScoreHelper!$JL$3),$A$13),$C$63)</f>
        <v>0</v>
      </c>
      <c r="S69" s="71">
        <v>3</v>
      </c>
      <c r="T69" s="57">
        <f>IFERROR(SMALL(_xlfn.ANCHORARRAY(MScoreHelper!$JR$3),$A$13),$C$61)</f>
        <v>0</v>
      </c>
      <c r="U69" s="58">
        <f>IFERROR(SMALL(_xlfn.ANCHORARRAY(FScoreHelper!$JR$3),$A$13),$C$63)</f>
        <v>0</v>
      </c>
      <c r="V69" s="71">
        <v>3</v>
      </c>
      <c r="W69" s="57">
        <f>IFERROR(SMALL(_xlfn.ANCHORARRAY(MScoreHelper!$JX$3),$A$13),$C$61)</f>
        <v>0</v>
      </c>
      <c r="X69" s="58">
        <f>IFERROR(SMALL(_xlfn.ANCHORARRAY(FScoreHelper!$JX$3),$A$13),$C$63)</f>
        <v>0</v>
      </c>
      <c r="Y69" s="71">
        <v>3</v>
      </c>
      <c r="Z69" s="57">
        <f>IFERROR(SMALL(_xlfn.ANCHORARRAY(MScoreHelper!$KD$3),$A$13),$C$61)</f>
        <v>0</v>
      </c>
      <c r="AA69" s="58">
        <f>IFERROR(SMALL(_xlfn.ANCHORARRAY(FScoreHelper!$KD$3),$A$13),$C$63)</f>
        <v>0</v>
      </c>
      <c r="AB69" s="71">
        <v>3</v>
      </c>
      <c r="AC69" s="57">
        <f>IFERROR(SMALL(_xlfn.ANCHORARRAY(MScoreHelper!$KJ$3),$A$13),$C$61)</f>
        <v>0</v>
      </c>
      <c r="AD69" s="58">
        <f>IFERROR(SMALL(_xlfn.ANCHORARRAY(FScoreHelper!$KJ$3),$A$13),$C$63)</f>
        <v>0</v>
      </c>
      <c r="AE69" s="69"/>
    </row>
    <row r="70" spans="1:31" ht="20" outlineLevel="1" x14ac:dyDescent="0.35">
      <c r="A70" s="78" t="s">
        <v>109</v>
      </c>
      <c r="B70" s="57">
        <f>SUM(B67:B69)</f>
        <v>0</v>
      </c>
      <c r="C70" s="58">
        <f>SUM(C67:C69)</f>
        <v>0</v>
      </c>
      <c r="D70" s="68"/>
      <c r="E70" s="57">
        <f>SUM(E67:E69)</f>
        <v>0</v>
      </c>
      <c r="F70" s="58">
        <f>SUM(F67:F69)</f>
        <v>0</v>
      </c>
      <c r="G70" s="68"/>
      <c r="H70" s="57">
        <f>SUM(H67:H69)</f>
        <v>0</v>
      </c>
      <c r="I70" s="58">
        <f>SUM(I67:I69)</f>
        <v>0</v>
      </c>
      <c r="J70" s="68"/>
      <c r="K70" s="57">
        <f>SUM(K67:K69)</f>
        <v>0</v>
      </c>
      <c r="L70" s="58">
        <f>SUM(L67:L69)</f>
        <v>0</v>
      </c>
      <c r="M70" s="68"/>
      <c r="N70" s="57">
        <f>SUM(N67:N69)</f>
        <v>0</v>
      </c>
      <c r="O70" s="58">
        <f>SUM(O67:O69)</f>
        <v>0</v>
      </c>
      <c r="P70" s="68"/>
      <c r="Q70" s="57">
        <f>SUM(Q67:Q69)</f>
        <v>0</v>
      </c>
      <c r="R70" s="58">
        <f>SUM(R67:R69)</f>
        <v>0</v>
      </c>
      <c r="S70" s="68"/>
      <c r="T70" s="57">
        <f>SUM(T67:T69)</f>
        <v>0</v>
      </c>
      <c r="U70" s="58">
        <f>SUM(U67:U69)</f>
        <v>0</v>
      </c>
      <c r="V70" s="68"/>
      <c r="W70" s="57">
        <f>SUM(W67:W69)</f>
        <v>0</v>
      </c>
      <c r="X70" s="58">
        <f>SUM(X67:X69)</f>
        <v>0</v>
      </c>
      <c r="Y70" s="68"/>
      <c r="Z70" s="57">
        <f>SUM(Z67:Z69)</f>
        <v>0</v>
      </c>
      <c r="AA70" s="58">
        <f>SUM(AA67:AA69)</f>
        <v>0</v>
      </c>
      <c r="AB70" s="68"/>
      <c r="AC70" s="57">
        <f>SUM(AC67:AC69)</f>
        <v>0</v>
      </c>
      <c r="AD70" s="58">
        <f>SUM(AD67:AD69)</f>
        <v>0</v>
      </c>
      <c r="AE70" s="69"/>
    </row>
    <row r="71" spans="1:31" x14ac:dyDescent="0.35">
      <c r="A71" s="8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3"/>
    </row>
    <row r="73" spans="1:31" ht="28.5" x14ac:dyDescent="0.65">
      <c r="A73" s="167" t="s">
        <v>137</v>
      </c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9"/>
    </row>
    <row r="75" spans="1:31" ht="21" x14ac:dyDescent="0.5">
      <c r="A75" s="82"/>
      <c r="B75" s="165" t="s">
        <v>127</v>
      </c>
      <c r="C75" s="166"/>
      <c r="D75" s="165" t="s">
        <v>128</v>
      </c>
      <c r="E75" s="166"/>
      <c r="F75" s="165" t="s">
        <v>129</v>
      </c>
      <c r="G75" s="166"/>
      <c r="H75" s="165" t="s">
        <v>130</v>
      </c>
      <c r="I75" s="166"/>
      <c r="J75" s="165" t="s">
        <v>131</v>
      </c>
      <c r="K75" s="166"/>
      <c r="L75" s="165" t="s">
        <v>132</v>
      </c>
      <c r="M75" s="166"/>
      <c r="N75" s="165" t="s">
        <v>133</v>
      </c>
      <c r="O75" s="166"/>
    </row>
    <row r="76" spans="1:31" ht="21" x14ac:dyDescent="0.35">
      <c r="A76" s="109" t="s">
        <v>107</v>
      </c>
      <c r="B76" s="110" t="s">
        <v>135</v>
      </c>
      <c r="C76" s="110" t="s">
        <v>99</v>
      </c>
      <c r="D76" s="110" t="s">
        <v>649</v>
      </c>
      <c r="E76" s="110" t="s">
        <v>654</v>
      </c>
      <c r="F76" s="110" t="s">
        <v>655</v>
      </c>
      <c r="G76" s="110" t="s">
        <v>650</v>
      </c>
      <c r="H76" s="110" t="s">
        <v>651</v>
      </c>
      <c r="I76" s="110" t="s">
        <v>656</v>
      </c>
      <c r="J76" s="110" t="s">
        <v>657</v>
      </c>
      <c r="K76" s="110" t="s">
        <v>652</v>
      </c>
      <c r="L76" s="110" t="s">
        <v>653</v>
      </c>
      <c r="M76" s="110" t="s">
        <v>658</v>
      </c>
      <c r="N76" s="111" t="s">
        <v>136</v>
      </c>
      <c r="O76" s="112" t="s">
        <v>659</v>
      </c>
    </row>
    <row r="77" spans="1:31" ht="18.5" x14ac:dyDescent="0.45">
      <c r="A77" s="103" t="s">
        <v>1</v>
      </c>
      <c r="B77" s="84">
        <f>$B$14</f>
        <v>31</v>
      </c>
      <c r="C77" s="85">
        <f>IF(SUM(B$77:B$86)&lt;1,0,_xlfn.RANK.EQ(B77,B$77:B$86,1))</f>
        <v>2</v>
      </c>
      <c r="D77" s="84">
        <f>$B$28</f>
        <v>21</v>
      </c>
      <c r="E77" s="85">
        <f>IF(SUM(D$77:D$86)&lt;1,0,_xlfn.RANK.EQ(D77,D$77:D$86,1))</f>
        <v>2</v>
      </c>
      <c r="F77" s="84">
        <f>$B$42</f>
        <v>25</v>
      </c>
      <c r="G77" s="85">
        <f>IF(SUM(F$77:F$86)&lt;1,0,_xlfn.RANK.EQ(F77,F$77:F$86,1))</f>
        <v>2</v>
      </c>
      <c r="H77" s="84">
        <f>$B$56</f>
        <v>19</v>
      </c>
      <c r="I77" s="85">
        <f>IF(SUM(H$77:H$86)&lt;1,0,_xlfn.RANK.EQ(H77,H$77:H$86,1))</f>
        <v>2</v>
      </c>
      <c r="J77" s="84">
        <f>$B$70</f>
        <v>0</v>
      </c>
      <c r="K77" s="85">
        <f>IF(SUM(J$77:J$86)&lt;1,0,_xlfn.RANK.EQ(J77,J$77:J$86,1))</f>
        <v>0</v>
      </c>
      <c r="L77" s="84"/>
      <c r="M77" s="85"/>
      <c r="N77" s="84">
        <f>_xlfn.RANK.EQ(O77,$O$77:$O$86,1)</f>
        <v>2</v>
      </c>
      <c r="O77" s="104">
        <f>+C77+E77+G77+I77+K77+M77</f>
        <v>8</v>
      </c>
    </row>
    <row r="78" spans="1:31" ht="18.5" x14ac:dyDescent="0.45">
      <c r="A78" s="103" t="s">
        <v>2</v>
      </c>
      <c r="B78" s="84">
        <f>$E$14</f>
        <v>40</v>
      </c>
      <c r="C78" s="85">
        <f t="shared" ref="C78:E86" si="0">IF(SUM(B$77:B$86)&lt;1,0,_xlfn.RANK.EQ(B78,B$77:B$86,1))</f>
        <v>3</v>
      </c>
      <c r="D78" s="84">
        <f>$E$28</f>
        <v>13</v>
      </c>
      <c r="E78" s="85">
        <f t="shared" si="0"/>
        <v>1</v>
      </c>
      <c r="F78" s="84">
        <f>$E$42</f>
        <v>26</v>
      </c>
      <c r="G78" s="85">
        <f t="shared" ref="G78" si="1">IF(SUM(F$77:F$86)&lt;1,0,_xlfn.RANK.EQ(F78,F$77:F$86,1))</f>
        <v>3</v>
      </c>
      <c r="H78" s="84">
        <f>$E$56</f>
        <v>28</v>
      </c>
      <c r="I78" s="85">
        <f t="shared" ref="I78" si="2">IF(SUM(H$77:H$86)&lt;1,0,_xlfn.RANK.EQ(H78,H$77:H$86,1))</f>
        <v>3</v>
      </c>
      <c r="J78" s="84">
        <f>$E$70</f>
        <v>0</v>
      </c>
      <c r="K78" s="85">
        <f t="shared" ref="K78" si="3">IF(SUM(J$77:J$86)&lt;1,0,_xlfn.RANK.EQ(J78,J$77:J$86,1))</f>
        <v>0</v>
      </c>
      <c r="L78" s="84"/>
      <c r="M78" s="85"/>
      <c r="N78" s="84">
        <f t="shared" ref="N78:N86" si="4">_xlfn.RANK.EQ(O78,$O$77:$O$86,1)</f>
        <v>3</v>
      </c>
      <c r="O78" s="104">
        <f t="shared" ref="O78:O86" si="5">+C78+E78+G78+I78+K78+M78</f>
        <v>10</v>
      </c>
    </row>
    <row r="79" spans="1:31" ht="18.5" x14ac:dyDescent="0.45">
      <c r="A79" s="103" t="s">
        <v>3</v>
      </c>
      <c r="B79" s="84">
        <f>$H$14</f>
        <v>113</v>
      </c>
      <c r="C79" s="85">
        <f t="shared" si="0"/>
        <v>6</v>
      </c>
      <c r="D79" s="84">
        <f>$H$28</f>
        <v>111</v>
      </c>
      <c r="E79" s="85">
        <f t="shared" si="0"/>
        <v>6</v>
      </c>
      <c r="F79" s="84">
        <f>$H$42</f>
        <v>183</v>
      </c>
      <c r="G79" s="85">
        <f t="shared" ref="G79" si="6">IF(SUM(F$77:F$86)&lt;1,0,_xlfn.RANK.EQ(F79,F$77:F$86,1))</f>
        <v>7</v>
      </c>
      <c r="H79" s="84">
        <f>$H$56</f>
        <v>125</v>
      </c>
      <c r="I79" s="85">
        <f t="shared" ref="I79" si="7">IF(SUM(H$77:H$86)&lt;1,0,_xlfn.RANK.EQ(H79,H$77:H$86,1))</f>
        <v>6</v>
      </c>
      <c r="J79" s="84">
        <f>$H$70</f>
        <v>0</v>
      </c>
      <c r="K79" s="85">
        <f t="shared" ref="K79" si="8">IF(SUM(J$77:J$86)&lt;1,0,_xlfn.RANK.EQ(J79,J$77:J$86,1))</f>
        <v>0</v>
      </c>
      <c r="L79" s="84"/>
      <c r="M79" s="85"/>
      <c r="N79" s="84">
        <f t="shared" si="4"/>
        <v>5</v>
      </c>
      <c r="O79" s="104">
        <f t="shared" si="5"/>
        <v>25</v>
      </c>
    </row>
    <row r="80" spans="1:31" ht="18.5" x14ac:dyDescent="0.45">
      <c r="A80" s="103" t="s">
        <v>4</v>
      </c>
      <c r="B80" s="84">
        <f>$K$14</f>
        <v>63</v>
      </c>
      <c r="C80" s="85">
        <f t="shared" si="0"/>
        <v>4</v>
      </c>
      <c r="D80" s="84">
        <f>$K$28</f>
        <v>43</v>
      </c>
      <c r="E80" s="85">
        <f t="shared" si="0"/>
        <v>4</v>
      </c>
      <c r="F80" s="84">
        <f>$K$42</f>
        <v>63</v>
      </c>
      <c r="G80" s="85">
        <f t="shared" ref="G80" si="9">IF(SUM(F$77:F$86)&lt;1,0,_xlfn.RANK.EQ(F80,F$77:F$86,1))</f>
        <v>4</v>
      </c>
      <c r="H80" s="84">
        <f>$K$56</f>
        <v>53</v>
      </c>
      <c r="I80" s="85">
        <f t="shared" ref="I80" si="10">IF(SUM(H$77:H$86)&lt;1,0,_xlfn.RANK.EQ(H80,H$77:H$86,1))</f>
        <v>4</v>
      </c>
      <c r="J80" s="84">
        <f>$K$70</f>
        <v>0</v>
      </c>
      <c r="K80" s="85">
        <f t="shared" ref="K80" si="11">IF(SUM(J$77:J$86)&lt;1,0,_xlfn.RANK.EQ(J80,J$77:J$86,1))</f>
        <v>0</v>
      </c>
      <c r="L80" s="84"/>
      <c r="M80" s="85"/>
      <c r="N80" s="84">
        <f t="shared" si="4"/>
        <v>4</v>
      </c>
      <c r="O80" s="104">
        <f t="shared" si="5"/>
        <v>16</v>
      </c>
    </row>
    <row r="81" spans="1:15" ht="18.5" x14ac:dyDescent="0.45">
      <c r="A81" s="103" t="s">
        <v>5</v>
      </c>
      <c r="B81" s="84">
        <f>$N$14</f>
        <v>149</v>
      </c>
      <c r="C81" s="85">
        <f t="shared" si="0"/>
        <v>8</v>
      </c>
      <c r="D81" s="84">
        <f>$N$28</f>
        <v>144</v>
      </c>
      <c r="E81" s="85">
        <f t="shared" si="0"/>
        <v>8</v>
      </c>
      <c r="F81" s="84">
        <f>$N$42</f>
        <v>183</v>
      </c>
      <c r="G81" s="85">
        <f t="shared" ref="G81" si="12">IF(SUM(F$77:F$86)&lt;1,0,_xlfn.RANK.EQ(F81,F$77:F$86,1))</f>
        <v>7</v>
      </c>
      <c r="H81" s="84">
        <f>$N$56</f>
        <v>156</v>
      </c>
      <c r="I81" s="85">
        <f t="shared" ref="I81" si="13">IF(SUM(H$77:H$86)&lt;1,0,_xlfn.RANK.EQ(H81,H$77:H$86,1))</f>
        <v>8</v>
      </c>
      <c r="J81" s="84">
        <f>$N$70</f>
        <v>0</v>
      </c>
      <c r="K81" s="85">
        <f t="shared" ref="K81" si="14">IF(SUM(J$77:J$86)&lt;1,0,_xlfn.RANK.EQ(J81,J$77:J$86,1))</f>
        <v>0</v>
      </c>
      <c r="L81" s="84"/>
      <c r="M81" s="85"/>
      <c r="N81" s="84">
        <f t="shared" si="4"/>
        <v>9</v>
      </c>
      <c r="O81" s="104">
        <f t="shared" si="5"/>
        <v>31</v>
      </c>
    </row>
    <row r="82" spans="1:15" ht="18.5" x14ac:dyDescent="0.45">
      <c r="A82" s="103" t="s">
        <v>6</v>
      </c>
      <c r="B82" s="84">
        <f>$Q$14</f>
        <v>6</v>
      </c>
      <c r="C82" s="85">
        <f t="shared" si="0"/>
        <v>1</v>
      </c>
      <c r="D82" s="84">
        <f>$Q$28</f>
        <v>28</v>
      </c>
      <c r="E82" s="85">
        <f t="shared" si="0"/>
        <v>3</v>
      </c>
      <c r="F82" s="84">
        <f>$Q$42</f>
        <v>14</v>
      </c>
      <c r="G82" s="85">
        <f t="shared" ref="G82" si="15">IF(SUM(F$77:F$86)&lt;1,0,_xlfn.RANK.EQ(F82,F$77:F$86,1))</f>
        <v>1</v>
      </c>
      <c r="H82" s="84">
        <f>$Q$56</f>
        <v>15</v>
      </c>
      <c r="I82" s="85">
        <f t="shared" ref="I82" si="16">IF(SUM(H$77:H$86)&lt;1,0,_xlfn.RANK.EQ(H82,H$77:H$86,1))</f>
        <v>1</v>
      </c>
      <c r="J82" s="84">
        <f>$Q$70</f>
        <v>0</v>
      </c>
      <c r="K82" s="85">
        <f t="shared" ref="K82" si="17">IF(SUM(J$77:J$86)&lt;1,0,_xlfn.RANK.EQ(J82,J$77:J$86,1))</f>
        <v>0</v>
      </c>
      <c r="L82" s="84"/>
      <c r="M82" s="85"/>
      <c r="N82" s="84">
        <f t="shared" si="4"/>
        <v>1</v>
      </c>
      <c r="O82" s="104">
        <f t="shared" si="5"/>
        <v>6</v>
      </c>
    </row>
    <row r="83" spans="1:15" ht="18.5" x14ac:dyDescent="0.45">
      <c r="A83" s="103" t="s">
        <v>142</v>
      </c>
      <c r="B83" s="84">
        <f>$T$14</f>
        <v>135</v>
      </c>
      <c r="C83" s="85">
        <f t="shared" si="0"/>
        <v>7</v>
      </c>
      <c r="D83" s="84">
        <f>$T$28</f>
        <v>144</v>
      </c>
      <c r="E83" s="85">
        <f t="shared" si="0"/>
        <v>8</v>
      </c>
      <c r="F83" s="84">
        <f>$T$42</f>
        <v>183</v>
      </c>
      <c r="G83" s="85">
        <f t="shared" ref="G83" si="18">IF(SUM(F$77:F$86)&lt;1,0,_xlfn.RANK.EQ(F83,F$77:F$86,1))</f>
        <v>7</v>
      </c>
      <c r="H83" s="84">
        <f>$T$56</f>
        <v>123</v>
      </c>
      <c r="I83" s="85">
        <f t="shared" ref="I83" si="19">IF(SUM(H$77:H$86)&lt;1,0,_xlfn.RANK.EQ(H83,H$77:H$86,1))</f>
        <v>5</v>
      </c>
      <c r="J83" s="84">
        <f>$T$70</f>
        <v>0</v>
      </c>
      <c r="K83" s="85">
        <f t="shared" ref="K83" si="20">IF(SUM(J$77:J$86)&lt;1,0,_xlfn.RANK.EQ(J83,J$77:J$86,1))</f>
        <v>0</v>
      </c>
      <c r="L83" s="84"/>
      <c r="M83" s="85"/>
      <c r="N83" s="84">
        <f t="shared" si="4"/>
        <v>8</v>
      </c>
      <c r="O83" s="104">
        <f t="shared" si="5"/>
        <v>27</v>
      </c>
    </row>
    <row r="84" spans="1:15" ht="18.5" x14ac:dyDescent="0.45">
      <c r="A84" s="103" t="s">
        <v>8</v>
      </c>
      <c r="B84" s="84">
        <f>$W$14</f>
        <v>105</v>
      </c>
      <c r="C84" s="85">
        <f t="shared" si="0"/>
        <v>5</v>
      </c>
      <c r="D84" s="84">
        <f>$W$28</f>
        <v>125</v>
      </c>
      <c r="E84" s="85">
        <f t="shared" si="0"/>
        <v>7</v>
      </c>
      <c r="F84" s="84">
        <f>$W$42</f>
        <v>177</v>
      </c>
      <c r="G84" s="85">
        <f t="shared" ref="G84" si="21">IF(SUM(F$77:F$86)&lt;1,0,_xlfn.RANK.EQ(F84,F$77:F$86,1))</f>
        <v>6</v>
      </c>
      <c r="H84" s="84">
        <f>$W$56</f>
        <v>156</v>
      </c>
      <c r="I84" s="85">
        <f t="shared" ref="I84" si="22">IF(SUM(H$77:H$86)&lt;1,0,_xlfn.RANK.EQ(H84,H$77:H$86,1))</f>
        <v>8</v>
      </c>
      <c r="J84" s="84">
        <f>$W$70</f>
        <v>0</v>
      </c>
      <c r="K84" s="85">
        <f t="shared" ref="K84" si="23">IF(SUM(J$77:J$86)&lt;1,0,_xlfn.RANK.EQ(J84,J$77:J$86,1))</f>
        <v>0</v>
      </c>
      <c r="L84" s="84"/>
      <c r="M84" s="85"/>
      <c r="N84" s="84">
        <f t="shared" si="4"/>
        <v>6</v>
      </c>
      <c r="O84" s="104">
        <f t="shared" si="5"/>
        <v>26</v>
      </c>
    </row>
    <row r="85" spans="1:15" ht="18.5" x14ac:dyDescent="0.45">
      <c r="A85" s="103" t="s">
        <v>9</v>
      </c>
      <c r="B85" s="84">
        <f>$Z$14</f>
        <v>151</v>
      </c>
      <c r="C85" s="85">
        <f t="shared" si="0"/>
        <v>9</v>
      </c>
      <c r="D85" s="84">
        <f>$Z$28</f>
        <v>110</v>
      </c>
      <c r="E85" s="85">
        <f t="shared" si="0"/>
        <v>5</v>
      </c>
      <c r="F85" s="84">
        <f>$Z$42</f>
        <v>173</v>
      </c>
      <c r="G85" s="85">
        <f t="shared" ref="G85" si="24">IF(SUM(F$77:F$86)&lt;1,0,_xlfn.RANK.EQ(F85,F$77:F$86,1))</f>
        <v>5</v>
      </c>
      <c r="H85" s="84">
        <f>$Z$56</f>
        <v>151</v>
      </c>
      <c r="I85" s="85">
        <f t="shared" ref="I85" si="25">IF(SUM(H$77:H$86)&lt;1,0,_xlfn.RANK.EQ(H85,H$77:H$86,1))</f>
        <v>7</v>
      </c>
      <c r="J85" s="84">
        <f>$Z$70</f>
        <v>0</v>
      </c>
      <c r="K85" s="85">
        <f t="shared" ref="K85" si="26">IF(SUM(J$77:J$86)&lt;1,0,_xlfn.RANK.EQ(J85,J$77:J$86,1))</f>
        <v>0</v>
      </c>
      <c r="L85" s="84"/>
      <c r="M85" s="85"/>
      <c r="N85" s="84">
        <f t="shared" si="4"/>
        <v>6</v>
      </c>
      <c r="O85" s="104">
        <f t="shared" si="5"/>
        <v>26</v>
      </c>
    </row>
    <row r="86" spans="1:15" ht="18.5" x14ac:dyDescent="0.45">
      <c r="A86" s="105" t="s">
        <v>10</v>
      </c>
      <c r="B86" s="106">
        <f>$AC$14</f>
        <v>153</v>
      </c>
      <c r="C86" s="107">
        <f t="shared" si="0"/>
        <v>10</v>
      </c>
      <c r="D86" s="106">
        <f>$AC$28</f>
        <v>144</v>
      </c>
      <c r="E86" s="107">
        <f t="shared" si="0"/>
        <v>8</v>
      </c>
      <c r="F86" s="106">
        <f>$AC$42</f>
        <v>183</v>
      </c>
      <c r="G86" s="107">
        <f t="shared" ref="G86" si="27">IF(SUM(F$77:F$86)&lt;1,0,_xlfn.RANK.EQ(F86,F$77:F$86,1))</f>
        <v>7</v>
      </c>
      <c r="H86" s="106">
        <f>$AC$56</f>
        <v>156</v>
      </c>
      <c r="I86" s="107">
        <f t="shared" ref="I86" si="28">IF(SUM(H$77:H$86)&lt;1,0,_xlfn.RANK.EQ(H86,H$77:H$86,1))</f>
        <v>8</v>
      </c>
      <c r="J86" s="106">
        <f>$AC$70</f>
        <v>0</v>
      </c>
      <c r="K86" s="107">
        <f t="shared" ref="K86" si="29">IF(SUM(J$77:J$86)&lt;1,0,_xlfn.RANK.EQ(J86,J$77:J$86,1))</f>
        <v>0</v>
      </c>
      <c r="L86" s="106"/>
      <c r="M86" s="107"/>
      <c r="N86" s="106">
        <f t="shared" si="4"/>
        <v>10</v>
      </c>
      <c r="O86" s="108">
        <f t="shared" si="5"/>
        <v>33</v>
      </c>
    </row>
    <row r="87" spans="1:15" ht="18.5" x14ac:dyDescent="0.35">
      <c r="A87" s="86"/>
      <c r="N87" s="74"/>
      <c r="O87" s="74"/>
    </row>
    <row r="88" spans="1:15" ht="21" x14ac:dyDescent="0.5">
      <c r="A88" s="88"/>
      <c r="B88" s="165" t="s">
        <v>127</v>
      </c>
      <c r="C88" s="166"/>
      <c r="D88" s="165" t="s">
        <v>128</v>
      </c>
      <c r="E88" s="166"/>
      <c r="F88" s="165" t="s">
        <v>129</v>
      </c>
      <c r="G88" s="166"/>
      <c r="H88" s="165" t="s">
        <v>130</v>
      </c>
      <c r="I88" s="166"/>
      <c r="J88" s="165" t="s">
        <v>131</v>
      </c>
      <c r="K88" s="166"/>
      <c r="L88" s="164" t="s">
        <v>132</v>
      </c>
      <c r="M88" s="164"/>
      <c r="N88" s="164" t="s">
        <v>133</v>
      </c>
      <c r="O88" s="164"/>
    </row>
    <row r="89" spans="1:15" ht="21" x14ac:dyDescent="0.35">
      <c r="A89" s="114" t="s">
        <v>108</v>
      </c>
      <c r="B89" s="115" t="s">
        <v>135</v>
      </c>
      <c r="C89" s="115" t="s">
        <v>99</v>
      </c>
      <c r="D89" s="115" t="s">
        <v>649</v>
      </c>
      <c r="E89" s="115" t="s">
        <v>654</v>
      </c>
      <c r="F89" s="115" t="s">
        <v>655</v>
      </c>
      <c r="G89" s="115" t="s">
        <v>650</v>
      </c>
      <c r="H89" s="115" t="s">
        <v>651</v>
      </c>
      <c r="I89" s="115" t="s">
        <v>656</v>
      </c>
      <c r="J89" s="115" t="s">
        <v>657</v>
      </c>
      <c r="K89" s="115" t="s">
        <v>652</v>
      </c>
      <c r="L89" s="115" t="s">
        <v>653</v>
      </c>
      <c r="M89" s="115" t="s">
        <v>658</v>
      </c>
      <c r="N89" s="116" t="s">
        <v>136</v>
      </c>
      <c r="O89" s="117" t="s">
        <v>659</v>
      </c>
    </row>
    <row r="90" spans="1:15" ht="18.5" x14ac:dyDescent="0.45">
      <c r="A90" s="103" t="s">
        <v>1</v>
      </c>
      <c r="B90" s="94">
        <f>$C$14</f>
        <v>13</v>
      </c>
      <c r="C90" s="95">
        <f>IF(SUM(B$90:B$99)&lt;1,0,_xlfn.RANK.EQ(B90,B$90:B$99,1))</f>
        <v>1</v>
      </c>
      <c r="D90" s="94">
        <f>$C$28</f>
        <v>18</v>
      </c>
      <c r="E90" s="95">
        <f>IF(SUM(D$90:D$99)&lt;1,0,_xlfn.RANK.EQ(D90,D$90:D$99,1))</f>
        <v>1</v>
      </c>
      <c r="F90" s="94">
        <f>$C$42</f>
        <v>10</v>
      </c>
      <c r="G90" s="95">
        <f>IF(SUM(F$90:F$99)&lt;1,0,_xlfn.RANK.EQ(F90,F$90:F$99,1))</f>
        <v>1</v>
      </c>
      <c r="H90" s="94">
        <f>$C$56</f>
        <v>11</v>
      </c>
      <c r="I90" s="95">
        <f>IF(SUM(H$90:H$99)&lt;1,0,_xlfn.RANK.EQ(H90,H$90:H$99,1))</f>
        <v>1</v>
      </c>
      <c r="J90" s="94">
        <f>$C$70</f>
        <v>0</v>
      </c>
      <c r="K90" s="95">
        <f>IF(SUM(J$90:J$99)&lt;1,0,_xlfn.RANK.EQ(J90,J$90:J$99,1))</f>
        <v>0</v>
      </c>
      <c r="L90" s="94"/>
      <c r="M90" s="95"/>
      <c r="N90" s="94">
        <f>_xlfn.RANK.EQ(O90,$O$90:$O$99,1)</f>
        <v>1</v>
      </c>
      <c r="O90" s="113">
        <f>+C90+E90+G90+I90+K90+M90</f>
        <v>4</v>
      </c>
    </row>
    <row r="91" spans="1:15" ht="18.5" x14ac:dyDescent="0.45">
      <c r="A91" s="103" t="s">
        <v>2</v>
      </c>
      <c r="B91" s="94">
        <f>$F$14</f>
        <v>34</v>
      </c>
      <c r="C91" s="95">
        <f t="shared" ref="C91:E99" si="30">IF(SUM(B$90:B$99)&lt;1,0,_xlfn.RANK.EQ(B91,B$90:B$99,1))</f>
        <v>3</v>
      </c>
      <c r="D91" s="94">
        <f>$F$28</f>
        <v>20</v>
      </c>
      <c r="E91" s="95">
        <f t="shared" si="30"/>
        <v>2</v>
      </c>
      <c r="F91" s="94">
        <f>$F$42</f>
        <v>21</v>
      </c>
      <c r="G91" s="95">
        <f t="shared" ref="G91" si="31">IF(SUM(F$90:F$99)&lt;1,0,_xlfn.RANK.EQ(F91,F$90:F$99,1))</f>
        <v>2</v>
      </c>
      <c r="H91" s="94">
        <f>$F$56</f>
        <v>29</v>
      </c>
      <c r="I91" s="95">
        <f t="shared" ref="I91" si="32">IF(SUM(H$90:H$99)&lt;1,0,_xlfn.RANK.EQ(H91,H$90:H$99,1))</f>
        <v>2</v>
      </c>
      <c r="J91" s="94">
        <f>$F$70</f>
        <v>0</v>
      </c>
      <c r="K91" s="95">
        <f t="shared" ref="K91" si="33">IF(SUM(J$90:J$99)&lt;1,0,_xlfn.RANK.EQ(J91,J$90:J$99,1))</f>
        <v>0</v>
      </c>
      <c r="L91" s="94"/>
      <c r="M91" s="95"/>
      <c r="N91" s="94">
        <f t="shared" ref="N91:N99" si="34">_xlfn.RANK.EQ(O91,$O$90:$O$99,1)</f>
        <v>2</v>
      </c>
      <c r="O91" s="113">
        <f t="shared" ref="O91:O99" si="35">+C91+E91+G91+I91+K91+M91</f>
        <v>9</v>
      </c>
    </row>
    <row r="92" spans="1:15" ht="18.5" x14ac:dyDescent="0.45">
      <c r="A92" s="103" t="s">
        <v>3</v>
      </c>
      <c r="B92" s="94">
        <f>$I$14</f>
        <v>139</v>
      </c>
      <c r="C92" s="95">
        <f t="shared" si="30"/>
        <v>9</v>
      </c>
      <c r="D92" s="94">
        <f>$I$28</f>
        <v>135</v>
      </c>
      <c r="E92" s="95">
        <f t="shared" si="30"/>
        <v>8</v>
      </c>
      <c r="F92" s="94">
        <f>$I$42</f>
        <v>140</v>
      </c>
      <c r="G92" s="95">
        <f t="shared" ref="G92" si="36">IF(SUM(F$90:F$99)&lt;1,0,_xlfn.RANK.EQ(F92,F$90:F$99,1))</f>
        <v>7</v>
      </c>
      <c r="H92" s="94">
        <f>$I$56</f>
        <v>124</v>
      </c>
      <c r="I92" s="95">
        <f t="shared" ref="I92" si="37">IF(SUM(H$90:H$99)&lt;1,0,_xlfn.RANK.EQ(H92,H$90:H$99,1))</f>
        <v>7</v>
      </c>
      <c r="J92" s="94">
        <f>$I$70</f>
        <v>0</v>
      </c>
      <c r="K92" s="95">
        <f t="shared" ref="K92" si="38">IF(SUM(J$90:J$99)&lt;1,0,_xlfn.RANK.EQ(J92,J$90:J$99,1))</f>
        <v>0</v>
      </c>
      <c r="L92" s="94"/>
      <c r="M92" s="95"/>
      <c r="N92" s="94">
        <f t="shared" si="34"/>
        <v>8</v>
      </c>
      <c r="O92" s="113">
        <f t="shared" si="35"/>
        <v>31</v>
      </c>
    </row>
    <row r="93" spans="1:15" ht="18.5" x14ac:dyDescent="0.45">
      <c r="A93" s="103" t="s">
        <v>4</v>
      </c>
      <c r="B93" s="94">
        <f>$L$14</f>
        <v>58</v>
      </c>
      <c r="C93" s="95">
        <f t="shared" si="30"/>
        <v>4</v>
      </c>
      <c r="D93" s="94">
        <f>$L$28</f>
        <v>78</v>
      </c>
      <c r="E93" s="95">
        <f t="shared" si="30"/>
        <v>4</v>
      </c>
      <c r="F93" s="94">
        <f>$L$42</f>
        <v>83</v>
      </c>
      <c r="G93" s="95">
        <f t="shared" ref="G93" si="39">IF(SUM(F$90:F$99)&lt;1,0,_xlfn.RANK.EQ(F93,F$90:F$99,1))</f>
        <v>3</v>
      </c>
      <c r="H93" s="94">
        <f>$L$56</f>
        <v>84</v>
      </c>
      <c r="I93" s="95">
        <f t="shared" ref="I93" si="40">IF(SUM(H$90:H$99)&lt;1,0,_xlfn.RANK.EQ(H93,H$90:H$99,1))</f>
        <v>3</v>
      </c>
      <c r="J93" s="94">
        <f>$L$70</f>
        <v>0</v>
      </c>
      <c r="K93" s="95">
        <f t="shared" ref="K93" si="41">IF(SUM(J$90:J$99)&lt;1,0,_xlfn.RANK.EQ(J93,J$90:J$99,1))</f>
        <v>0</v>
      </c>
      <c r="L93" s="94"/>
      <c r="M93" s="95"/>
      <c r="N93" s="94">
        <f t="shared" si="34"/>
        <v>3</v>
      </c>
      <c r="O93" s="113">
        <f t="shared" si="35"/>
        <v>14</v>
      </c>
    </row>
    <row r="94" spans="1:15" ht="18.5" x14ac:dyDescent="0.45">
      <c r="A94" s="103" t="s">
        <v>5</v>
      </c>
      <c r="B94" s="94">
        <f>$O$14</f>
        <v>74</v>
      </c>
      <c r="C94" s="95">
        <f t="shared" si="30"/>
        <v>5</v>
      </c>
      <c r="D94" s="94">
        <f>$O$28</f>
        <v>80</v>
      </c>
      <c r="E94" s="95">
        <f t="shared" si="30"/>
        <v>5</v>
      </c>
      <c r="F94" s="94">
        <f>$O$42</f>
        <v>155</v>
      </c>
      <c r="G94" s="95">
        <f t="shared" ref="G94" si="42">IF(SUM(F$90:F$99)&lt;1,0,_xlfn.RANK.EQ(F94,F$90:F$99,1))</f>
        <v>8</v>
      </c>
      <c r="H94" s="94">
        <f>$O$56</f>
        <v>91</v>
      </c>
      <c r="I94" s="95">
        <f t="shared" ref="I94" si="43">IF(SUM(H$90:H$99)&lt;1,0,_xlfn.RANK.EQ(H94,H$90:H$99,1))</f>
        <v>4</v>
      </c>
      <c r="J94" s="94">
        <f>$O$70</f>
        <v>0</v>
      </c>
      <c r="K94" s="95">
        <f t="shared" ref="K94" si="44">IF(SUM(J$90:J$99)&lt;1,0,_xlfn.RANK.EQ(J94,J$90:J$99,1))</f>
        <v>0</v>
      </c>
      <c r="L94" s="94"/>
      <c r="M94" s="95"/>
      <c r="N94" s="94">
        <f t="shared" si="34"/>
        <v>5</v>
      </c>
      <c r="O94" s="113">
        <f t="shared" si="35"/>
        <v>22</v>
      </c>
    </row>
    <row r="95" spans="1:15" ht="18.5" x14ac:dyDescent="0.45">
      <c r="A95" s="103" t="s">
        <v>6</v>
      </c>
      <c r="B95" s="94">
        <f>$R$14</f>
        <v>23</v>
      </c>
      <c r="C95" s="95">
        <f t="shared" si="30"/>
        <v>2</v>
      </c>
      <c r="D95" s="94">
        <f>$R$28</f>
        <v>29</v>
      </c>
      <c r="E95" s="95">
        <f t="shared" si="30"/>
        <v>3</v>
      </c>
      <c r="F95" s="94">
        <f>$R$42</f>
        <v>134</v>
      </c>
      <c r="G95" s="95">
        <f t="shared" ref="G95" si="45">IF(SUM(F$90:F$99)&lt;1,0,_xlfn.RANK.EQ(F95,F$90:F$99,1))</f>
        <v>6</v>
      </c>
      <c r="H95" s="94">
        <f>$R$56</f>
        <v>135</v>
      </c>
      <c r="I95" s="95">
        <f t="shared" ref="I95" si="46">IF(SUM(H$90:H$99)&lt;1,0,_xlfn.RANK.EQ(H95,H$90:H$99,1))</f>
        <v>8</v>
      </c>
      <c r="J95" s="94">
        <f>$R$70</f>
        <v>0</v>
      </c>
      <c r="K95" s="95">
        <f t="shared" ref="K95" si="47">IF(SUM(J$90:J$99)&lt;1,0,_xlfn.RANK.EQ(J95,J$90:J$99,1))</f>
        <v>0</v>
      </c>
      <c r="L95" s="94"/>
      <c r="M95" s="95"/>
      <c r="N95" s="94">
        <f t="shared" si="34"/>
        <v>4</v>
      </c>
      <c r="O95" s="113">
        <f t="shared" si="35"/>
        <v>19</v>
      </c>
    </row>
    <row r="96" spans="1:15" ht="18.5" x14ac:dyDescent="0.45">
      <c r="A96" s="103" t="s">
        <v>142</v>
      </c>
      <c r="B96" s="94">
        <f>$U$14</f>
        <v>115</v>
      </c>
      <c r="C96" s="95">
        <f t="shared" si="30"/>
        <v>7</v>
      </c>
      <c r="D96" s="94">
        <f>$U$28</f>
        <v>121</v>
      </c>
      <c r="E96" s="95">
        <f t="shared" si="30"/>
        <v>7</v>
      </c>
      <c r="F96" s="94">
        <f>$U$42</f>
        <v>122</v>
      </c>
      <c r="G96" s="95">
        <f t="shared" ref="G96" si="48">IF(SUM(F$90:F$99)&lt;1,0,_xlfn.RANK.EQ(F96,F$90:F$99,1))</f>
        <v>5</v>
      </c>
      <c r="H96" s="94">
        <f>$U$56</f>
        <v>93</v>
      </c>
      <c r="I96" s="95">
        <f t="shared" ref="I96" si="49">IF(SUM(H$90:H$99)&lt;1,0,_xlfn.RANK.EQ(H96,H$90:H$99,1))</f>
        <v>5</v>
      </c>
      <c r="J96" s="94">
        <f>$U$70</f>
        <v>0</v>
      </c>
      <c r="K96" s="95">
        <f t="shared" ref="K96" si="50">IF(SUM(J$90:J$99)&lt;1,0,_xlfn.RANK.EQ(J96,J$90:J$99,1))</f>
        <v>0</v>
      </c>
      <c r="L96" s="94"/>
      <c r="M96" s="95"/>
      <c r="N96" s="94">
        <f t="shared" si="34"/>
        <v>7</v>
      </c>
      <c r="O96" s="113">
        <f t="shared" si="35"/>
        <v>24</v>
      </c>
    </row>
    <row r="97" spans="1:17" ht="18.5" x14ac:dyDescent="0.45">
      <c r="A97" s="103" t="s">
        <v>8</v>
      </c>
      <c r="B97" s="94">
        <f>$X$14</f>
        <v>113</v>
      </c>
      <c r="C97" s="95">
        <f t="shared" si="30"/>
        <v>6</v>
      </c>
      <c r="D97" s="94">
        <f>$X$28</f>
        <v>120</v>
      </c>
      <c r="E97" s="95">
        <f t="shared" si="30"/>
        <v>6</v>
      </c>
      <c r="F97" s="94">
        <f>$X$42</f>
        <v>118</v>
      </c>
      <c r="G97" s="95">
        <f t="shared" ref="G97" si="51">IF(SUM(F$90:F$99)&lt;1,0,_xlfn.RANK.EQ(F97,F$90:F$99,1))</f>
        <v>4</v>
      </c>
      <c r="H97" s="94">
        <f>$X$56</f>
        <v>112</v>
      </c>
      <c r="I97" s="95">
        <f t="shared" ref="I97" si="52">IF(SUM(H$90:H$99)&lt;1,0,_xlfn.RANK.EQ(H97,H$90:H$99,1))</f>
        <v>6</v>
      </c>
      <c r="J97" s="94">
        <f>$X$70</f>
        <v>0</v>
      </c>
      <c r="K97" s="95">
        <f t="shared" ref="K97" si="53">IF(SUM(J$90:J$99)&lt;1,0,_xlfn.RANK.EQ(J97,J$90:J$99,1))</f>
        <v>0</v>
      </c>
      <c r="L97" s="94"/>
      <c r="M97" s="95"/>
      <c r="N97" s="94">
        <f t="shared" si="34"/>
        <v>5</v>
      </c>
      <c r="O97" s="113">
        <f t="shared" si="35"/>
        <v>22</v>
      </c>
    </row>
    <row r="98" spans="1:17" ht="18.5" x14ac:dyDescent="0.45">
      <c r="A98" s="103" t="s">
        <v>9</v>
      </c>
      <c r="B98" s="94">
        <f>$AA$14</f>
        <v>123</v>
      </c>
      <c r="C98" s="95">
        <f t="shared" si="30"/>
        <v>8</v>
      </c>
      <c r="D98" s="94">
        <f>$AA$28</f>
        <v>165</v>
      </c>
      <c r="E98" s="95">
        <f t="shared" si="30"/>
        <v>9</v>
      </c>
      <c r="F98" s="94">
        <f>$AA$42</f>
        <v>162</v>
      </c>
      <c r="G98" s="95">
        <f t="shared" ref="G98" si="54">IF(SUM(F$90:F$99)&lt;1,0,_xlfn.RANK.EQ(F98,F$90:F$99,1))</f>
        <v>9</v>
      </c>
      <c r="H98" s="94">
        <f>$AA$56</f>
        <v>156</v>
      </c>
      <c r="I98" s="95">
        <f t="shared" ref="I98" si="55">IF(SUM(H$90:H$99)&lt;1,0,_xlfn.RANK.EQ(H98,H$90:H$99,1))</f>
        <v>9</v>
      </c>
      <c r="J98" s="94">
        <f>$AA$70</f>
        <v>0</v>
      </c>
      <c r="K98" s="95">
        <f t="shared" ref="K98" si="56">IF(SUM(J$90:J$99)&lt;1,0,_xlfn.RANK.EQ(J98,J$90:J$99,1))</f>
        <v>0</v>
      </c>
      <c r="L98" s="94"/>
      <c r="M98" s="95"/>
      <c r="N98" s="94">
        <f t="shared" si="34"/>
        <v>9</v>
      </c>
      <c r="O98" s="113">
        <f t="shared" si="35"/>
        <v>35</v>
      </c>
    </row>
    <row r="99" spans="1:17" ht="18.5" x14ac:dyDescent="0.45">
      <c r="A99" s="105" t="s">
        <v>10</v>
      </c>
      <c r="B99" s="118">
        <f>$AD$14</f>
        <v>159</v>
      </c>
      <c r="C99" s="119">
        <f t="shared" si="30"/>
        <v>10</v>
      </c>
      <c r="D99" s="118">
        <f>$AD$28</f>
        <v>165</v>
      </c>
      <c r="E99" s="119">
        <f t="shared" si="30"/>
        <v>9</v>
      </c>
      <c r="F99" s="118">
        <f>$AD$42</f>
        <v>168</v>
      </c>
      <c r="G99" s="119">
        <f t="shared" ref="G99" si="57">IF(SUM(F$90:F$99)&lt;1,0,_xlfn.RANK.EQ(F99,F$90:F$99,1))</f>
        <v>10</v>
      </c>
      <c r="H99" s="118">
        <f>$AD$56</f>
        <v>156</v>
      </c>
      <c r="I99" s="119">
        <f t="shared" ref="I99" si="58">IF(SUM(H$90:H$99)&lt;1,0,_xlfn.RANK.EQ(H99,H$90:H$99,1))</f>
        <v>9</v>
      </c>
      <c r="J99" s="118">
        <f>$AD$70</f>
        <v>0</v>
      </c>
      <c r="K99" s="119">
        <f t="shared" ref="K99" si="59">IF(SUM(J$90:J$99)&lt;1,0,_xlfn.RANK.EQ(J99,J$90:J$99,1))</f>
        <v>0</v>
      </c>
      <c r="L99" s="118"/>
      <c r="M99" s="119"/>
      <c r="N99" s="118">
        <f t="shared" si="34"/>
        <v>10</v>
      </c>
      <c r="O99" s="120">
        <f t="shared" si="35"/>
        <v>38</v>
      </c>
    </row>
    <row r="100" spans="1:17" ht="18.5" x14ac:dyDescent="0.35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1"/>
      <c r="O100" s="92"/>
    </row>
    <row r="101" spans="1:17" ht="21" x14ac:dyDescent="0.5">
      <c r="A101" s="88"/>
      <c r="B101" s="164" t="s">
        <v>127</v>
      </c>
      <c r="C101" s="164"/>
      <c r="D101" s="164" t="s">
        <v>128</v>
      </c>
      <c r="E101" s="164"/>
      <c r="F101" s="164" t="s">
        <v>129</v>
      </c>
      <c r="G101" s="164"/>
      <c r="H101" s="164" t="s">
        <v>130</v>
      </c>
      <c r="I101" s="164"/>
      <c r="J101" s="164" t="s">
        <v>131</v>
      </c>
      <c r="K101" s="164"/>
      <c r="L101" s="164" t="s">
        <v>132</v>
      </c>
      <c r="M101" s="164"/>
      <c r="N101" s="164" t="s">
        <v>788</v>
      </c>
      <c r="O101" s="164"/>
      <c r="P101" s="164" t="s">
        <v>787</v>
      </c>
      <c r="Q101" s="164"/>
    </row>
    <row r="102" spans="1:17" ht="33.75" customHeight="1" x14ac:dyDescent="0.35">
      <c r="A102" s="122" t="s">
        <v>134</v>
      </c>
      <c r="B102" s="123" t="s">
        <v>135</v>
      </c>
      <c r="C102" s="123" t="s">
        <v>99</v>
      </c>
      <c r="D102" s="123" t="s">
        <v>649</v>
      </c>
      <c r="E102" s="123" t="s">
        <v>654</v>
      </c>
      <c r="F102" s="123" t="s">
        <v>655</v>
      </c>
      <c r="G102" s="123" t="s">
        <v>650</v>
      </c>
      <c r="H102" s="123" t="s">
        <v>651</v>
      </c>
      <c r="I102" s="123" t="s">
        <v>656</v>
      </c>
      <c r="J102" s="123" t="s">
        <v>657</v>
      </c>
      <c r="K102" s="123" t="s">
        <v>652</v>
      </c>
      <c r="L102" s="123" t="s">
        <v>653</v>
      </c>
      <c r="M102" s="123" t="s">
        <v>658</v>
      </c>
      <c r="N102" s="142" t="s">
        <v>783</v>
      </c>
      <c r="O102" s="143" t="s">
        <v>784</v>
      </c>
      <c r="P102" s="142" t="s">
        <v>785</v>
      </c>
      <c r="Q102" s="142" t="s">
        <v>786</v>
      </c>
    </row>
    <row r="103" spans="1:17" ht="18.5" x14ac:dyDescent="0.45">
      <c r="A103" s="103" t="s">
        <v>1</v>
      </c>
      <c r="B103" s="87">
        <f>B77+B90</f>
        <v>44</v>
      </c>
      <c r="C103" s="93">
        <f t="shared" ref="C103:K103" si="60">+C90+C77</f>
        <v>3</v>
      </c>
      <c r="D103" s="87">
        <f t="shared" si="60"/>
        <v>39</v>
      </c>
      <c r="E103" s="93">
        <f t="shared" si="60"/>
        <v>3</v>
      </c>
      <c r="F103" s="87">
        <f t="shared" si="60"/>
        <v>35</v>
      </c>
      <c r="G103" s="93">
        <f t="shared" si="60"/>
        <v>3</v>
      </c>
      <c r="H103" s="87">
        <f t="shared" si="60"/>
        <v>30</v>
      </c>
      <c r="I103" s="93">
        <f t="shared" si="60"/>
        <v>3</v>
      </c>
      <c r="J103" s="87">
        <f t="shared" si="60"/>
        <v>0</v>
      </c>
      <c r="K103" s="93">
        <f t="shared" si="60"/>
        <v>0</v>
      </c>
      <c r="L103" s="87"/>
      <c r="M103" s="93"/>
      <c r="N103" s="87">
        <f>_xlfn.RANK.EQ(O103,$O$103:$O$112,1)</f>
        <v>1</v>
      </c>
      <c r="O103" s="121">
        <f t="shared" ref="O103:O112" si="61">+C103+E103+G103+I103+K103+M103</f>
        <v>12</v>
      </c>
      <c r="P103" s="87">
        <f t="shared" ref="P103:P112" si="62">_xlfn.RANK.EQ(Q103,$Q$103:$Q$112,1)</f>
        <v>1</v>
      </c>
      <c r="Q103" s="121">
        <f t="shared" ref="Q103:Q112" si="63">+B103+D103+F103+H103+J103+O103+L103</f>
        <v>160</v>
      </c>
    </row>
    <row r="104" spans="1:17" ht="18.5" x14ac:dyDescent="0.45">
      <c r="A104" s="103" t="s">
        <v>2</v>
      </c>
      <c r="B104" s="87">
        <f t="shared" ref="B104:B112" si="64">B78+B91</f>
        <v>74</v>
      </c>
      <c r="C104" s="93">
        <f t="shared" ref="C104:K104" si="65">+C91+C78</f>
        <v>6</v>
      </c>
      <c r="D104" s="87">
        <f t="shared" si="65"/>
        <v>33</v>
      </c>
      <c r="E104" s="93">
        <f t="shared" si="65"/>
        <v>3</v>
      </c>
      <c r="F104" s="87">
        <f t="shared" si="65"/>
        <v>47</v>
      </c>
      <c r="G104" s="93">
        <f t="shared" si="65"/>
        <v>5</v>
      </c>
      <c r="H104" s="87">
        <f t="shared" si="65"/>
        <v>57</v>
      </c>
      <c r="I104" s="93">
        <f t="shared" si="65"/>
        <v>5</v>
      </c>
      <c r="J104" s="87">
        <f t="shared" si="65"/>
        <v>0</v>
      </c>
      <c r="K104" s="93">
        <f t="shared" si="65"/>
        <v>0</v>
      </c>
      <c r="L104" s="87"/>
      <c r="M104" s="93"/>
      <c r="N104" s="87">
        <f t="shared" ref="N104:N112" si="66">_xlfn.RANK.EQ(O104,$O$103:$O$112,1)</f>
        <v>2</v>
      </c>
      <c r="O104" s="121">
        <f t="shared" si="61"/>
        <v>19</v>
      </c>
      <c r="P104" s="144">
        <f t="shared" si="62"/>
        <v>2</v>
      </c>
      <c r="Q104" s="121">
        <f t="shared" si="63"/>
        <v>230</v>
      </c>
    </row>
    <row r="105" spans="1:17" ht="18.5" x14ac:dyDescent="0.45">
      <c r="A105" s="103" t="s">
        <v>3</v>
      </c>
      <c r="B105" s="87">
        <f t="shared" si="64"/>
        <v>252</v>
      </c>
      <c r="C105" s="93">
        <f t="shared" ref="C105:K105" si="67">+C92+C79</f>
        <v>15</v>
      </c>
      <c r="D105" s="87">
        <f t="shared" si="67"/>
        <v>246</v>
      </c>
      <c r="E105" s="93">
        <f t="shared" si="67"/>
        <v>14</v>
      </c>
      <c r="F105" s="87">
        <f t="shared" si="67"/>
        <v>323</v>
      </c>
      <c r="G105" s="93">
        <f t="shared" si="67"/>
        <v>14</v>
      </c>
      <c r="H105" s="87">
        <f t="shared" si="67"/>
        <v>249</v>
      </c>
      <c r="I105" s="93">
        <f t="shared" si="67"/>
        <v>13</v>
      </c>
      <c r="J105" s="87">
        <f t="shared" si="67"/>
        <v>0</v>
      </c>
      <c r="K105" s="93">
        <f t="shared" si="67"/>
        <v>0</v>
      </c>
      <c r="L105" s="87"/>
      <c r="M105" s="93"/>
      <c r="N105" s="87">
        <f t="shared" si="66"/>
        <v>8</v>
      </c>
      <c r="O105" s="121">
        <f t="shared" si="61"/>
        <v>56</v>
      </c>
      <c r="P105" s="144">
        <f t="shared" si="62"/>
        <v>8</v>
      </c>
      <c r="Q105" s="121">
        <f t="shared" si="63"/>
        <v>1126</v>
      </c>
    </row>
    <row r="106" spans="1:17" ht="18.5" x14ac:dyDescent="0.45">
      <c r="A106" s="103" t="s">
        <v>4</v>
      </c>
      <c r="B106" s="87">
        <f t="shared" si="64"/>
        <v>121</v>
      </c>
      <c r="C106" s="93">
        <f t="shared" ref="C106:K106" si="68">+C93+C80</f>
        <v>8</v>
      </c>
      <c r="D106" s="87">
        <f t="shared" si="68"/>
        <v>121</v>
      </c>
      <c r="E106" s="93">
        <f t="shared" si="68"/>
        <v>8</v>
      </c>
      <c r="F106" s="87">
        <f t="shared" si="68"/>
        <v>146</v>
      </c>
      <c r="G106" s="93">
        <f t="shared" si="68"/>
        <v>7</v>
      </c>
      <c r="H106" s="87">
        <f t="shared" si="68"/>
        <v>137</v>
      </c>
      <c r="I106" s="93">
        <f t="shared" si="68"/>
        <v>7</v>
      </c>
      <c r="J106" s="87">
        <f t="shared" si="68"/>
        <v>0</v>
      </c>
      <c r="K106" s="93">
        <f t="shared" si="68"/>
        <v>0</v>
      </c>
      <c r="L106" s="87"/>
      <c r="M106" s="93"/>
      <c r="N106" s="87">
        <f t="shared" si="66"/>
        <v>4</v>
      </c>
      <c r="O106" s="121">
        <f t="shared" si="61"/>
        <v>30</v>
      </c>
      <c r="P106" s="144">
        <f t="shared" si="62"/>
        <v>4</v>
      </c>
      <c r="Q106" s="121">
        <f t="shared" si="63"/>
        <v>555</v>
      </c>
    </row>
    <row r="107" spans="1:17" ht="18.5" x14ac:dyDescent="0.45">
      <c r="A107" s="103" t="s">
        <v>5</v>
      </c>
      <c r="B107" s="87">
        <f t="shared" si="64"/>
        <v>223</v>
      </c>
      <c r="C107" s="93">
        <f t="shared" ref="C107:K107" si="69">+C94+C81</f>
        <v>13</v>
      </c>
      <c r="D107" s="87">
        <f t="shared" si="69"/>
        <v>224</v>
      </c>
      <c r="E107" s="93">
        <f t="shared" si="69"/>
        <v>13</v>
      </c>
      <c r="F107" s="87">
        <f t="shared" si="69"/>
        <v>338</v>
      </c>
      <c r="G107" s="93">
        <f t="shared" si="69"/>
        <v>15</v>
      </c>
      <c r="H107" s="87">
        <f t="shared" si="69"/>
        <v>247</v>
      </c>
      <c r="I107" s="93">
        <f t="shared" si="69"/>
        <v>12</v>
      </c>
      <c r="J107" s="87">
        <f t="shared" si="69"/>
        <v>0</v>
      </c>
      <c r="K107" s="93">
        <f t="shared" si="69"/>
        <v>0</v>
      </c>
      <c r="L107" s="87"/>
      <c r="M107" s="93"/>
      <c r="N107" s="87">
        <f t="shared" si="66"/>
        <v>7</v>
      </c>
      <c r="O107" s="121">
        <f t="shared" si="61"/>
        <v>53</v>
      </c>
      <c r="P107" s="144">
        <f t="shared" si="62"/>
        <v>6</v>
      </c>
      <c r="Q107" s="121">
        <f t="shared" si="63"/>
        <v>1085</v>
      </c>
    </row>
    <row r="108" spans="1:17" ht="18.5" x14ac:dyDescent="0.45">
      <c r="A108" s="103" t="s">
        <v>6</v>
      </c>
      <c r="B108" s="87">
        <f t="shared" si="64"/>
        <v>29</v>
      </c>
      <c r="C108" s="93">
        <f t="shared" ref="C108:K108" si="70">+C95+C82</f>
        <v>3</v>
      </c>
      <c r="D108" s="87">
        <f t="shared" si="70"/>
        <v>57</v>
      </c>
      <c r="E108" s="93">
        <f t="shared" si="70"/>
        <v>6</v>
      </c>
      <c r="F108" s="87">
        <f t="shared" si="70"/>
        <v>148</v>
      </c>
      <c r="G108" s="93">
        <f t="shared" si="70"/>
        <v>7</v>
      </c>
      <c r="H108" s="87">
        <f t="shared" si="70"/>
        <v>150</v>
      </c>
      <c r="I108" s="93">
        <f t="shared" si="70"/>
        <v>9</v>
      </c>
      <c r="J108" s="87">
        <f t="shared" si="70"/>
        <v>0</v>
      </c>
      <c r="K108" s="93">
        <f t="shared" si="70"/>
        <v>0</v>
      </c>
      <c r="L108" s="87"/>
      <c r="M108" s="93"/>
      <c r="N108" s="87">
        <f t="shared" si="66"/>
        <v>3</v>
      </c>
      <c r="O108" s="121">
        <f t="shared" si="61"/>
        <v>25</v>
      </c>
      <c r="P108" s="144">
        <f t="shared" si="62"/>
        <v>3</v>
      </c>
      <c r="Q108" s="121">
        <f t="shared" si="63"/>
        <v>409</v>
      </c>
    </row>
    <row r="109" spans="1:17" ht="18.5" x14ac:dyDescent="0.45">
      <c r="A109" s="103" t="s">
        <v>142</v>
      </c>
      <c r="B109" s="87">
        <f t="shared" si="64"/>
        <v>250</v>
      </c>
      <c r="C109" s="93">
        <f t="shared" ref="C109:K109" si="71">+C96+C83</f>
        <v>14</v>
      </c>
      <c r="D109" s="87">
        <f t="shared" si="71"/>
        <v>265</v>
      </c>
      <c r="E109" s="93">
        <f t="shared" si="71"/>
        <v>15</v>
      </c>
      <c r="F109" s="87">
        <f t="shared" si="71"/>
        <v>305</v>
      </c>
      <c r="G109" s="93">
        <f t="shared" si="71"/>
        <v>12</v>
      </c>
      <c r="H109" s="87">
        <f t="shared" si="71"/>
        <v>216</v>
      </c>
      <c r="I109" s="93">
        <f t="shared" si="71"/>
        <v>10</v>
      </c>
      <c r="J109" s="87">
        <f t="shared" si="71"/>
        <v>0</v>
      </c>
      <c r="K109" s="93">
        <f t="shared" si="71"/>
        <v>0</v>
      </c>
      <c r="L109" s="87"/>
      <c r="M109" s="93"/>
      <c r="N109" s="87">
        <f t="shared" si="66"/>
        <v>6</v>
      </c>
      <c r="O109" s="121">
        <f t="shared" si="61"/>
        <v>51</v>
      </c>
      <c r="P109" s="144">
        <f t="shared" si="62"/>
        <v>7</v>
      </c>
      <c r="Q109" s="121">
        <f t="shared" si="63"/>
        <v>1087</v>
      </c>
    </row>
    <row r="110" spans="1:17" ht="18.5" x14ac:dyDescent="0.45">
      <c r="A110" s="103" t="s">
        <v>8</v>
      </c>
      <c r="B110" s="87">
        <f t="shared" si="64"/>
        <v>218</v>
      </c>
      <c r="C110" s="93">
        <f t="shared" ref="C110:K110" si="72">+C97+C84</f>
        <v>11</v>
      </c>
      <c r="D110" s="87">
        <f t="shared" si="72"/>
        <v>245</v>
      </c>
      <c r="E110" s="93">
        <f t="shared" si="72"/>
        <v>13</v>
      </c>
      <c r="F110" s="87">
        <f t="shared" si="72"/>
        <v>295</v>
      </c>
      <c r="G110" s="93">
        <f t="shared" si="72"/>
        <v>10</v>
      </c>
      <c r="H110" s="87">
        <f t="shared" si="72"/>
        <v>268</v>
      </c>
      <c r="I110" s="93">
        <f t="shared" si="72"/>
        <v>14</v>
      </c>
      <c r="J110" s="87">
        <f t="shared" si="72"/>
        <v>0</v>
      </c>
      <c r="K110" s="93">
        <f t="shared" si="72"/>
        <v>0</v>
      </c>
      <c r="L110" s="87"/>
      <c r="M110" s="93"/>
      <c r="N110" s="87">
        <f t="shared" si="66"/>
        <v>5</v>
      </c>
      <c r="O110" s="121">
        <f t="shared" si="61"/>
        <v>48</v>
      </c>
      <c r="P110" s="144">
        <f t="shared" si="62"/>
        <v>5</v>
      </c>
      <c r="Q110" s="121">
        <f t="shared" si="63"/>
        <v>1074</v>
      </c>
    </row>
    <row r="111" spans="1:17" ht="18.5" x14ac:dyDescent="0.45">
      <c r="A111" s="103" t="s">
        <v>9</v>
      </c>
      <c r="B111" s="87">
        <f t="shared" si="64"/>
        <v>274</v>
      </c>
      <c r="C111" s="93">
        <f t="shared" ref="C111:K111" si="73">+C98+C85</f>
        <v>17</v>
      </c>
      <c r="D111" s="87">
        <f t="shared" si="73"/>
        <v>275</v>
      </c>
      <c r="E111" s="93">
        <f t="shared" si="73"/>
        <v>14</v>
      </c>
      <c r="F111" s="87">
        <f t="shared" si="73"/>
        <v>335</v>
      </c>
      <c r="G111" s="93">
        <f t="shared" si="73"/>
        <v>14</v>
      </c>
      <c r="H111" s="87">
        <f t="shared" si="73"/>
        <v>307</v>
      </c>
      <c r="I111" s="93">
        <f t="shared" si="73"/>
        <v>16</v>
      </c>
      <c r="J111" s="87">
        <f t="shared" si="73"/>
        <v>0</v>
      </c>
      <c r="K111" s="93">
        <f t="shared" si="73"/>
        <v>0</v>
      </c>
      <c r="L111" s="87"/>
      <c r="M111" s="93"/>
      <c r="N111" s="87">
        <f t="shared" si="66"/>
        <v>9</v>
      </c>
      <c r="O111" s="121">
        <f t="shared" si="61"/>
        <v>61</v>
      </c>
      <c r="P111" s="144">
        <f t="shared" si="62"/>
        <v>9</v>
      </c>
      <c r="Q111" s="121">
        <f t="shared" si="63"/>
        <v>1252</v>
      </c>
    </row>
    <row r="112" spans="1:17" ht="18.5" x14ac:dyDescent="0.45">
      <c r="A112" s="105" t="s">
        <v>10</v>
      </c>
      <c r="B112" s="124">
        <f t="shared" si="64"/>
        <v>312</v>
      </c>
      <c r="C112" s="125">
        <f t="shared" ref="C112:K112" si="74">+C99+C86</f>
        <v>20</v>
      </c>
      <c r="D112" s="124">
        <f t="shared" si="74"/>
        <v>309</v>
      </c>
      <c r="E112" s="125">
        <f t="shared" si="74"/>
        <v>17</v>
      </c>
      <c r="F112" s="124">
        <f t="shared" si="74"/>
        <v>351</v>
      </c>
      <c r="G112" s="125">
        <f t="shared" si="74"/>
        <v>17</v>
      </c>
      <c r="H112" s="124">
        <f t="shared" si="74"/>
        <v>312</v>
      </c>
      <c r="I112" s="125">
        <f t="shared" si="74"/>
        <v>17</v>
      </c>
      <c r="J112" s="124">
        <f t="shared" si="74"/>
        <v>0</v>
      </c>
      <c r="K112" s="125">
        <f t="shared" si="74"/>
        <v>0</v>
      </c>
      <c r="L112" s="124"/>
      <c r="M112" s="125"/>
      <c r="N112" s="124">
        <f t="shared" si="66"/>
        <v>10</v>
      </c>
      <c r="O112" s="126">
        <f t="shared" si="61"/>
        <v>71</v>
      </c>
      <c r="P112" s="145">
        <f t="shared" si="62"/>
        <v>10</v>
      </c>
      <c r="Q112" s="126">
        <f t="shared" si="63"/>
        <v>1355</v>
      </c>
    </row>
  </sheetData>
  <sheetProtection selectLockedCells="1"/>
  <mergeCells count="79">
    <mergeCell ref="B3:C3"/>
    <mergeCell ref="AC9:AD9"/>
    <mergeCell ref="B17:C17"/>
    <mergeCell ref="N9:O9"/>
    <mergeCell ref="Q9:R9"/>
    <mergeCell ref="T9:U9"/>
    <mergeCell ref="W9:X9"/>
    <mergeCell ref="Z9:AA9"/>
    <mergeCell ref="B9:C9"/>
    <mergeCell ref="E9:F9"/>
    <mergeCell ref="H9:I9"/>
    <mergeCell ref="K9:L9"/>
    <mergeCell ref="B23:C23"/>
    <mergeCell ref="E23:F23"/>
    <mergeCell ref="H23:I23"/>
    <mergeCell ref="K23:L23"/>
    <mergeCell ref="N23:O23"/>
    <mergeCell ref="Q23:R23"/>
    <mergeCell ref="T23:U23"/>
    <mergeCell ref="W23:X23"/>
    <mergeCell ref="Z23:AA23"/>
    <mergeCell ref="AC23:AD23"/>
    <mergeCell ref="Q37:R37"/>
    <mergeCell ref="T37:U37"/>
    <mergeCell ref="W37:X37"/>
    <mergeCell ref="Z37:AA37"/>
    <mergeCell ref="B31:C31"/>
    <mergeCell ref="B37:C37"/>
    <mergeCell ref="E37:F37"/>
    <mergeCell ref="H37:I37"/>
    <mergeCell ref="K37:L37"/>
    <mergeCell ref="N37:O37"/>
    <mergeCell ref="B59:C59"/>
    <mergeCell ref="B65:C65"/>
    <mergeCell ref="E65:F65"/>
    <mergeCell ref="H65:I65"/>
    <mergeCell ref="K65:L65"/>
    <mergeCell ref="B45:C45"/>
    <mergeCell ref="B51:C51"/>
    <mergeCell ref="E51:F51"/>
    <mergeCell ref="H51:I51"/>
    <mergeCell ref="K51:L51"/>
    <mergeCell ref="J101:K101"/>
    <mergeCell ref="L101:M101"/>
    <mergeCell ref="AC65:AD65"/>
    <mergeCell ref="E2:AD2"/>
    <mergeCell ref="N65:O65"/>
    <mergeCell ref="Q65:R65"/>
    <mergeCell ref="T65:U65"/>
    <mergeCell ref="W65:X65"/>
    <mergeCell ref="Z65:AA65"/>
    <mergeCell ref="AC37:AD37"/>
    <mergeCell ref="N51:O51"/>
    <mergeCell ref="Q51:R51"/>
    <mergeCell ref="T51:U51"/>
    <mergeCell ref="W51:X51"/>
    <mergeCell ref="Z51:AA51"/>
    <mergeCell ref="AC51:AD51"/>
    <mergeCell ref="H75:I75"/>
    <mergeCell ref="B101:C101"/>
    <mergeCell ref="D101:E101"/>
    <mergeCell ref="F101:G101"/>
    <mergeCell ref="H101:I101"/>
    <mergeCell ref="P101:Q101"/>
    <mergeCell ref="N75:O75"/>
    <mergeCell ref="N88:O88"/>
    <mergeCell ref="N101:O101"/>
    <mergeCell ref="A73:O73"/>
    <mergeCell ref="J75:K75"/>
    <mergeCell ref="L75:M75"/>
    <mergeCell ref="B88:C88"/>
    <mergeCell ref="D88:E88"/>
    <mergeCell ref="F88:G88"/>
    <mergeCell ref="H88:I88"/>
    <mergeCell ref="J88:K88"/>
    <mergeCell ref="L88:M88"/>
    <mergeCell ref="B75:C75"/>
    <mergeCell ref="D75:E75"/>
    <mergeCell ref="F75:G75"/>
  </mergeCells>
  <phoneticPr fontId="5" type="noConversion"/>
  <pageMargins left="0.7" right="0.7" top="0.75" bottom="0.75" header="0.3" footer="0.3"/>
  <pageSetup paperSize="9" orientation="portrait" horizontalDpi="4294967293" verticalDpi="0" r:id="rId1"/>
  <ignoredErrors>
    <ignoredError sqref="D87:K87 D100:K101" formula="1"/>
  </ignoredErrors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81FF-0671-4865-9BA1-F343D1554F72}">
  <sheetPr>
    <tabColor theme="8" tint="0.39997558519241921"/>
  </sheetPr>
  <dimension ref="C3:W14"/>
  <sheetViews>
    <sheetView showGridLines="0" tabSelected="1" zoomScaleNormal="100" workbookViewId="0">
      <selection activeCell="B3" sqref="B3"/>
    </sheetView>
  </sheetViews>
  <sheetFormatPr defaultColWidth="8.81640625" defaultRowHeight="14.5" x14ac:dyDescent="0.35"/>
  <cols>
    <col min="3" max="3" width="21.26953125" bestFit="1" customWidth="1"/>
    <col min="4" max="7" width="6.1796875" bestFit="1" customWidth="1"/>
    <col min="8" max="8" width="17" bestFit="1" customWidth="1"/>
    <col min="9" max="9" width="16" customWidth="1"/>
    <col min="10" max="10" width="16" bestFit="1" customWidth="1"/>
    <col min="11" max="11" width="19.81640625" bestFit="1" customWidth="1"/>
    <col min="12" max="15" width="6.1796875" bestFit="1" customWidth="1"/>
    <col min="16" max="16" width="17" bestFit="1" customWidth="1"/>
    <col min="17" max="17" width="16.1796875" customWidth="1"/>
    <col min="18" max="18" width="19.81640625" bestFit="1" customWidth="1"/>
    <col min="19" max="22" width="6.1796875" bestFit="1" customWidth="1"/>
    <col min="23" max="23" width="17" bestFit="1" customWidth="1"/>
    <col min="24" max="25" width="24.453125" bestFit="1" customWidth="1"/>
    <col min="26" max="26" width="18" bestFit="1" customWidth="1"/>
    <col min="27" max="27" width="17.26953125" bestFit="1" customWidth="1"/>
  </cols>
  <sheetData>
    <row r="3" spans="3:23" x14ac:dyDescent="0.35">
      <c r="C3" s="153" t="s">
        <v>1014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1016</v>
      </c>
      <c r="I3" s="1" t="s">
        <v>1012</v>
      </c>
      <c r="K3" s="149" t="s">
        <v>1015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1016</v>
      </c>
      <c r="R3" s="149" t="s">
        <v>1013</v>
      </c>
      <c r="S3" s="1" t="s">
        <v>127</v>
      </c>
      <c r="T3" s="1" t="s">
        <v>128</v>
      </c>
      <c r="U3" s="1" t="s">
        <v>129</v>
      </c>
      <c r="V3" s="1" t="s">
        <v>130</v>
      </c>
      <c r="W3" s="1" t="s">
        <v>1016</v>
      </c>
    </row>
    <row r="4" spans="3:23" x14ac:dyDescent="0.35">
      <c r="C4" s="147" t="s">
        <v>1</v>
      </c>
      <c r="D4" s="1">
        <v>3</v>
      </c>
      <c r="E4" s="1">
        <v>3</v>
      </c>
      <c r="F4" s="1">
        <v>3</v>
      </c>
      <c r="G4" s="1">
        <v>3</v>
      </c>
      <c r="H4" s="1">
        <v>12</v>
      </c>
      <c r="I4" s="1">
        <v>1</v>
      </c>
      <c r="K4" s="148" t="s">
        <v>6</v>
      </c>
      <c r="L4" s="1">
        <v>1</v>
      </c>
      <c r="M4" s="1">
        <v>3</v>
      </c>
      <c r="N4" s="1">
        <v>1</v>
      </c>
      <c r="O4" s="1">
        <v>1</v>
      </c>
      <c r="P4" s="1">
        <v>6</v>
      </c>
      <c r="R4" s="148" t="s">
        <v>1</v>
      </c>
      <c r="S4" s="1">
        <v>1</v>
      </c>
      <c r="T4" s="1">
        <v>1</v>
      </c>
      <c r="U4" s="1">
        <v>1</v>
      </c>
      <c r="V4" s="1">
        <v>1</v>
      </c>
      <c r="W4" s="1">
        <v>4</v>
      </c>
    </row>
    <row r="5" spans="3:23" x14ac:dyDescent="0.35">
      <c r="C5" s="147" t="s">
        <v>2</v>
      </c>
      <c r="D5" s="1">
        <v>6</v>
      </c>
      <c r="E5" s="1">
        <v>3</v>
      </c>
      <c r="F5" s="1">
        <v>5</v>
      </c>
      <c r="G5" s="1">
        <v>5</v>
      </c>
      <c r="H5" s="1">
        <v>19</v>
      </c>
      <c r="I5" s="1">
        <v>2</v>
      </c>
      <c r="K5" s="148" t="s">
        <v>1</v>
      </c>
      <c r="L5" s="1">
        <v>2</v>
      </c>
      <c r="M5" s="1">
        <v>2</v>
      </c>
      <c r="N5" s="1">
        <v>2</v>
      </c>
      <c r="O5" s="1">
        <v>2</v>
      </c>
      <c r="P5" s="1">
        <v>8</v>
      </c>
      <c r="R5" s="148" t="s">
        <v>2</v>
      </c>
      <c r="S5" s="1">
        <v>3</v>
      </c>
      <c r="T5" s="1">
        <v>2</v>
      </c>
      <c r="U5" s="1">
        <v>2</v>
      </c>
      <c r="V5" s="1">
        <v>2</v>
      </c>
      <c r="W5" s="1">
        <v>9</v>
      </c>
    </row>
    <row r="6" spans="3:23" x14ac:dyDescent="0.35">
      <c r="C6" s="147" t="s">
        <v>6</v>
      </c>
      <c r="D6" s="1">
        <v>3</v>
      </c>
      <c r="E6" s="1">
        <v>6</v>
      </c>
      <c r="F6" s="1">
        <v>7</v>
      </c>
      <c r="G6" s="1">
        <v>9</v>
      </c>
      <c r="H6" s="1">
        <v>25</v>
      </c>
      <c r="I6" s="1">
        <v>3</v>
      </c>
      <c r="K6" s="148" t="s">
        <v>2</v>
      </c>
      <c r="L6" s="1">
        <v>3</v>
      </c>
      <c r="M6" s="1">
        <v>1</v>
      </c>
      <c r="N6" s="1">
        <v>3</v>
      </c>
      <c r="O6" s="1">
        <v>3</v>
      </c>
      <c r="P6" s="1">
        <v>10</v>
      </c>
      <c r="R6" s="148" t="s">
        <v>4</v>
      </c>
      <c r="S6" s="1">
        <v>4</v>
      </c>
      <c r="T6" s="1">
        <v>4</v>
      </c>
      <c r="U6" s="1">
        <v>3</v>
      </c>
      <c r="V6" s="1">
        <v>3</v>
      </c>
      <c r="W6" s="1">
        <v>14</v>
      </c>
    </row>
    <row r="7" spans="3:23" x14ac:dyDescent="0.35">
      <c r="C7" s="147" t="s">
        <v>4</v>
      </c>
      <c r="D7" s="1">
        <v>8</v>
      </c>
      <c r="E7" s="1">
        <v>8</v>
      </c>
      <c r="F7" s="1">
        <v>7</v>
      </c>
      <c r="G7" s="1">
        <v>7</v>
      </c>
      <c r="H7" s="1">
        <v>30</v>
      </c>
      <c r="I7" s="1">
        <v>4</v>
      </c>
      <c r="K7" s="148" t="s">
        <v>4</v>
      </c>
      <c r="L7" s="1">
        <v>4</v>
      </c>
      <c r="M7" s="1">
        <v>4</v>
      </c>
      <c r="N7" s="1">
        <v>4</v>
      </c>
      <c r="O7" s="1">
        <v>4</v>
      </c>
      <c r="P7" s="1">
        <v>16</v>
      </c>
      <c r="R7" s="148" t="s">
        <v>6</v>
      </c>
      <c r="S7" s="1">
        <v>2</v>
      </c>
      <c r="T7" s="1">
        <v>3</v>
      </c>
      <c r="U7" s="1">
        <v>6</v>
      </c>
      <c r="V7" s="1">
        <v>8</v>
      </c>
      <c r="W7" s="1">
        <v>19</v>
      </c>
    </row>
    <row r="8" spans="3:23" x14ac:dyDescent="0.35">
      <c r="C8" s="147" t="s">
        <v>8</v>
      </c>
      <c r="D8" s="1">
        <v>11</v>
      </c>
      <c r="E8" s="1">
        <v>13</v>
      </c>
      <c r="F8" s="1">
        <v>10</v>
      </c>
      <c r="G8" s="1">
        <v>14</v>
      </c>
      <c r="H8" s="1">
        <v>48</v>
      </c>
      <c r="I8" s="1">
        <v>5</v>
      </c>
      <c r="K8" s="148" t="s">
        <v>3</v>
      </c>
      <c r="L8" s="1">
        <v>6</v>
      </c>
      <c r="M8" s="1">
        <v>6</v>
      </c>
      <c r="N8" s="1">
        <v>7</v>
      </c>
      <c r="O8" s="1">
        <v>5</v>
      </c>
      <c r="P8" s="1">
        <v>24</v>
      </c>
      <c r="R8" s="148" t="s">
        <v>5</v>
      </c>
      <c r="S8" s="1">
        <v>5</v>
      </c>
      <c r="T8" s="1">
        <v>5</v>
      </c>
      <c r="U8" s="1">
        <v>8</v>
      </c>
      <c r="V8" s="1">
        <v>4</v>
      </c>
      <c r="W8" s="1">
        <v>22</v>
      </c>
    </row>
    <row r="9" spans="3:23" x14ac:dyDescent="0.35">
      <c r="C9" s="147" t="s">
        <v>142</v>
      </c>
      <c r="D9" s="1">
        <v>14</v>
      </c>
      <c r="E9" s="1">
        <v>15</v>
      </c>
      <c r="F9" s="1">
        <v>12</v>
      </c>
      <c r="G9" s="1">
        <v>10</v>
      </c>
      <c r="H9" s="1">
        <v>51</v>
      </c>
      <c r="I9" s="1">
        <v>6</v>
      </c>
      <c r="K9" s="148" t="s">
        <v>8</v>
      </c>
      <c r="L9" s="1">
        <v>5</v>
      </c>
      <c r="M9" s="1">
        <v>7</v>
      </c>
      <c r="N9" s="1">
        <v>6</v>
      </c>
      <c r="O9" s="1">
        <v>8</v>
      </c>
      <c r="P9" s="1">
        <v>26</v>
      </c>
      <c r="R9" s="148" t="s">
        <v>8</v>
      </c>
      <c r="S9" s="1">
        <v>6</v>
      </c>
      <c r="T9" s="1">
        <v>6</v>
      </c>
      <c r="U9" s="1">
        <v>4</v>
      </c>
      <c r="V9" s="1">
        <v>6</v>
      </c>
      <c r="W9" s="1">
        <v>22</v>
      </c>
    </row>
    <row r="10" spans="3:23" x14ac:dyDescent="0.35">
      <c r="C10" s="147" t="s">
        <v>5</v>
      </c>
      <c r="D10" s="1">
        <v>13</v>
      </c>
      <c r="E10" s="1">
        <v>13</v>
      </c>
      <c r="F10" s="1">
        <v>15</v>
      </c>
      <c r="G10" s="1">
        <v>12</v>
      </c>
      <c r="H10" s="1">
        <v>53</v>
      </c>
      <c r="I10" s="1">
        <v>7</v>
      </c>
      <c r="K10" s="148" t="s">
        <v>9</v>
      </c>
      <c r="L10" s="1">
        <v>9</v>
      </c>
      <c r="M10" s="1">
        <v>5</v>
      </c>
      <c r="N10" s="1">
        <v>5</v>
      </c>
      <c r="O10" s="1">
        <v>7</v>
      </c>
      <c r="P10" s="1">
        <v>26</v>
      </c>
      <c r="R10" s="148" t="s">
        <v>142</v>
      </c>
      <c r="S10" s="1">
        <v>7</v>
      </c>
      <c r="T10" s="1">
        <v>7</v>
      </c>
      <c r="U10" s="1">
        <v>5</v>
      </c>
      <c r="V10" s="1">
        <v>5</v>
      </c>
      <c r="W10" s="1">
        <v>24</v>
      </c>
    </row>
    <row r="11" spans="3:23" x14ac:dyDescent="0.35">
      <c r="C11" s="147" t="s">
        <v>3</v>
      </c>
      <c r="D11" s="1">
        <v>15</v>
      </c>
      <c r="E11" s="1">
        <v>14</v>
      </c>
      <c r="F11" s="1">
        <v>14</v>
      </c>
      <c r="G11" s="1">
        <v>13</v>
      </c>
      <c r="H11" s="1">
        <v>56</v>
      </c>
      <c r="I11" s="1">
        <v>8</v>
      </c>
      <c r="K11" s="148" t="s">
        <v>142</v>
      </c>
      <c r="L11" s="1">
        <v>8</v>
      </c>
      <c r="M11" s="1">
        <v>8</v>
      </c>
      <c r="N11" s="1">
        <v>7</v>
      </c>
      <c r="O11" s="1">
        <v>6</v>
      </c>
      <c r="P11" s="1">
        <v>29</v>
      </c>
      <c r="R11" s="148" t="s">
        <v>3</v>
      </c>
      <c r="S11" s="1">
        <v>9</v>
      </c>
      <c r="T11" s="1">
        <v>8</v>
      </c>
      <c r="U11" s="1">
        <v>7</v>
      </c>
      <c r="V11" s="1">
        <v>7</v>
      </c>
      <c r="W11" s="1">
        <v>31</v>
      </c>
    </row>
    <row r="12" spans="3:23" x14ac:dyDescent="0.35">
      <c r="C12" s="147" t="s">
        <v>9</v>
      </c>
      <c r="D12" s="1">
        <v>17</v>
      </c>
      <c r="E12" s="1">
        <v>14</v>
      </c>
      <c r="F12" s="1">
        <v>14</v>
      </c>
      <c r="G12" s="1">
        <v>16</v>
      </c>
      <c r="H12" s="1">
        <v>61</v>
      </c>
      <c r="I12" s="1">
        <v>9</v>
      </c>
      <c r="K12" s="148" t="s">
        <v>5</v>
      </c>
      <c r="L12" s="1">
        <v>7</v>
      </c>
      <c r="M12" s="1">
        <v>8</v>
      </c>
      <c r="N12" s="1">
        <v>7</v>
      </c>
      <c r="O12" s="1">
        <v>8</v>
      </c>
      <c r="P12" s="1">
        <v>30</v>
      </c>
      <c r="R12" s="148" t="s">
        <v>9</v>
      </c>
      <c r="S12" s="1">
        <v>8</v>
      </c>
      <c r="T12" s="1">
        <v>9</v>
      </c>
      <c r="U12" s="1">
        <v>9</v>
      </c>
      <c r="V12" s="1">
        <v>9</v>
      </c>
      <c r="W12" s="1">
        <v>35</v>
      </c>
    </row>
    <row r="13" spans="3:23" x14ac:dyDescent="0.35">
      <c r="C13" s="147" t="s">
        <v>10</v>
      </c>
      <c r="D13" s="1">
        <v>20</v>
      </c>
      <c r="E13" s="1">
        <v>17</v>
      </c>
      <c r="F13" s="1">
        <v>17</v>
      </c>
      <c r="G13" s="1">
        <v>17</v>
      </c>
      <c r="H13" s="1">
        <v>71</v>
      </c>
      <c r="I13" s="1">
        <v>10</v>
      </c>
      <c r="K13" s="148" t="s">
        <v>10</v>
      </c>
      <c r="L13" s="1">
        <v>10</v>
      </c>
      <c r="M13" s="1">
        <v>8</v>
      </c>
      <c r="N13" s="1">
        <v>7</v>
      </c>
      <c r="O13" s="1">
        <v>8</v>
      </c>
      <c r="P13" s="1">
        <v>33</v>
      </c>
      <c r="R13" s="148" t="s">
        <v>10</v>
      </c>
      <c r="S13" s="1">
        <v>10</v>
      </c>
      <c r="T13" s="1">
        <v>9</v>
      </c>
      <c r="U13" s="1">
        <v>10</v>
      </c>
      <c r="V13" s="1">
        <v>9</v>
      </c>
      <c r="W13" s="1">
        <v>38</v>
      </c>
    </row>
    <row r="14" spans="3:23" x14ac:dyDescent="0.35">
      <c r="C14" s="147" t="s">
        <v>660</v>
      </c>
      <c r="D14" s="1">
        <v>110</v>
      </c>
      <c r="E14" s="1">
        <v>106</v>
      </c>
      <c r="F14" s="1">
        <v>104</v>
      </c>
      <c r="G14" s="1">
        <v>106</v>
      </c>
      <c r="H14" s="1">
        <v>426</v>
      </c>
      <c r="I14" s="1">
        <v>55</v>
      </c>
      <c r="K14" s="148" t="s">
        <v>660</v>
      </c>
      <c r="L14" s="1">
        <v>55</v>
      </c>
      <c r="M14" s="1">
        <v>52</v>
      </c>
      <c r="N14" s="1">
        <v>49</v>
      </c>
      <c r="O14" s="1">
        <v>52</v>
      </c>
      <c r="P14" s="1">
        <v>208</v>
      </c>
      <c r="R14" s="147" t="s">
        <v>660</v>
      </c>
      <c r="S14" s="1">
        <v>55</v>
      </c>
      <c r="T14" s="1">
        <v>54</v>
      </c>
      <c r="U14" s="1">
        <v>55</v>
      </c>
      <c r="V14" s="1">
        <v>54</v>
      </c>
      <c r="W14" s="1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4649-EF80-4633-BC12-5BA452C9B0FA}">
  <sheetPr>
    <tabColor theme="3" tint="0.499984740745262"/>
  </sheetPr>
  <dimension ref="A1:I300"/>
  <sheetViews>
    <sheetView view="pageBreakPreview" zoomScale="104" zoomScaleNormal="135" zoomScaleSheetLayoutView="145" workbookViewId="0">
      <selection activeCell="C59" sqref="C59"/>
    </sheetView>
  </sheetViews>
  <sheetFormatPr defaultColWidth="8.81640625" defaultRowHeight="14.5" x14ac:dyDescent="0.35"/>
  <cols>
    <col min="1" max="1" width="9.1796875" style="5"/>
    <col min="2" max="2" width="21.7265625" style="10" customWidth="1"/>
    <col min="3" max="3" width="34.26953125" style="9" customWidth="1"/>
    <col min="4" max="4" width="10.81640625" bestFit="1" customWidth="1"/>
    <col min="5" max="5" width="25.7265625" customWidth="1"/>
    <col min="6" max="6" width="23" bestFit="1" customWidth="1"/>
    <col min="7" max="8" width="11.7265625" style="5" customWidth="1"/>
  </cols>
  <sheetData>
    <row r="1" spans="2:8" x14ac:dyDescent="0.35">
      <c r="B1" s="5"/>
      <c r="C1" s="5"/>
      <c r="D1" s="5"/>
      <c r="E1" s="5"/>
      <c r="F1" s="5"/>
    </row>
    <row r="2" spans="2:8" ht="18.5" x14ac:dyDescent="0.45">
      <c r="B2" s="176" t="s">
        <v>42</v>
      </c>
      <c r="C2" s="177"/>
      <c r="D2" s="48"/>
      <c r="E2" s="8" t="s">
        <v>38</v>
      </c>
      <c r="F2" s="180">
        <v>45592</v>
      </c>
      <c r="G2" s="180"/>
    </row>
    <row r="3" spans="2:8" x14ac:dyDescent="0.35">
      <c r="B3" s="5"/>
      <c r="C3" s="5"/>
      <c r="D3" s="5"/>
      <c r="E3" s="5"/>
      <c r="F3" s="5"/>
    </row>
    <row r="4" spans="2:8" ht="18.75" customHeight="1" x14ac:dyDescent="0.45">
      <c r="B4" s="8" t="s">
        <v>39</v>
      </c>
      <c r="C4" s="12" t="s">
        <v>34</v>
      </c>
      <c r="D4" s="12"/>
      <c r="E4" s="179" t="s">
        <v>114</v>
      </c>
      <c r="F4" s="179"/>
      <c r="G4" s="179"/>
    </row>
    <row r="5" spans="2:8" x14ac:dyDescent="0.35">
      <c r="B5" s="5"/>
      <c r="C5" s="5"/>
      <c r="D5" s="5"/>
      <c r="E5" s="179"/>
      <c r="F5" s="179"/>
      <c r="G5" s="179"/>
    </row>
    <row r="6" spans="2:8" ht="18.5" x14ac:dyDescent="0.45">
      <c r="B6" s="176" t="s">
        <v>100</v>
      </c>
      <c r="C6" s="178"/>
      <c r="D6" s="130"/>
      <c r="E6" s="179"/>
      <c r="F6" s="179"/>
      <c r="G6" s="179"/>
    </row>
    <row r="7" spans="2:8" x14ac:dyDescent="0.35">
      <c r="B7" s="5"/>
      <c r="C7" s="5"/>
      <c r="D7" s="5"/>
      <c r="E7" s="5"/>
      <c r="F7" s="5"/>
    </row>
    <row r="8" spans="2:8" ht="18.5" x14ac:dyDescent="0.45">
      <c r="B8" s="36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18" t="s">
        <v>99</v>
      </c>
      <c r="H8" s="59"/>
    </row>
    <row r="9" spans="2:8" x14ac:dyDescent="0.35">
      <c r="B9" s="127">
        <v>1</v>
      </c>
      <c r="C9" s="134" t="s">
        <v>756</v>
      </c>
      <c r="D9" s="1">
        <f>+tblRace1B[[#This Row],[Position]]</f>
        <v>1</v>
      </c>
      <c r="E9" s="14" t="str">
        <f>IFERROR(VLOOKUP('Race1-Boy'!C9,TeamDec!$D$9:$H$465,5,FALSE),"")</f>
        <v>U15</v>
      </c>
      <c r="F9" s="16" t="str">
        <f>IFERROR(VLOOKUP('Race1-Boy'!C9,TeamDec!$D$9:$H$465,3,FALSE),"")</f>
        <v>M</v>
      </c>
      <c r="G9" s="50">
        <f>COUNTIF($E$9:E9,E9)</f>
        <v>1</v>
      </c>
      <c r="H9" s="60"/>
    </row>
    <row r="10" spans="2:8" x14ac:dyDescent="0.35">
      <c r="B10" s="127">
        <v>2</v>
      </c>
      <c r="C10" s="134" t="s">
        <v>764</v>
      </c>
      <c r="D10" s="1">
        <f>+tblRace1B[[#This Row],[Position]]</f>
        <v>2</v>
      </c>
      <c r="E10" s="14" t="str">
        <f>IFERROR(VLOOKUP('Race1-Boy'!C10,TeamDec!$D$9:$H$465,5,FALSE),"")</f>
        <v>U13</v>
      </c>
      <c r="F10" s="16" t="str">
        <f>IFERROR(VLOOKUP('Race1-Boy'!C10,TeamDec!$D$9:$H$465,3,FALSE),"")</f>
        <v>M</v>
      </c>
      <c r="G10" s="50">
        <f>COUNTIF($E$9:E10,E10)</f>
        <v>1</v>
      </c>
      <c r="H10" s="60"/>
    </row>
    <row r="11" spans="2:8" x14ac:dyDescent="0.35">
      <c r="B11" s="127">
        <v>3</v>
      </c>
      <c r="C11" s="134" t="s">
        <v>762</v>
      </c>
      <c r="D11" s="1">
        <f>+tblRace1B[[#This Row],[Position]]</f>
        <v>3</v>
      </c>
      <c r="E11" s="14" t="str">
        <f>IFERROR(VLOOKUP('Race1-Boy'!C11,TeamDec!$D$9:$H$465,5,FALSE),"")</f>
        <v>U15</v>
      </c>
      <c r="F11" s="16" t="str">
        <f>IFERROR(VLOOKUP('Race1-Boy'!C11,TeamDec!$D$9:$H$465,3,FALSE),"")</f>
        <v>M</v>
      </c>
      <c r="G11" s="50">
        <f>COUNTIF($E$9:E11,E11)</f>
        <v>2</v>
      </c>
      <c r="H11" s="60"/>
    </row>
    <row r="12" spans="2:8" x14ac:dyDescent="0.35">
      <c r="B12" s="127">
        <v>4</v>
      </c>
      <c r="C12" s="134" t="s">
        <v>751</v>
      </c>
      <c r="D12" s="1">
        <f>+tblRace1B[[#This Row],[Position]]</f>
        <v>4</v>
      </c>
      <c r="E12" s="14" t="str">
        <f>IFERROR(VLOOKUP('Race1-Boy'!C12,TeamDec!$D$9:$H$465,5,FALSE),"")</f>
        <v>U17</v>
      </c>
      <c r="F12" s="16" t="str">
        <f>IFERROR(VLOOKUP('Race1-Boy'!C12,TeamDec!$D$9:$H$465,3,FALSE),"")</f>
        <v>M</v>
      </c>
      <c r="G12" s="50">
        <f>COUNTIF($E$9:E12,E12)</f>
        <v>1</v>
      </c>
      <c r="H12" s="60"/>
    </row>
    <row r="13" spans="2:8" x14ac:dyDescent="0.35">
      <c r="B13" s="127">
        <v>5</v>
      </c>
      <c r="C13" s="134" t="s">
        <v>754</v>
      </c>
      <c r="D13" s="1">
        <f>+tblRace1B[[#This Row],[Position]]</f>
        <v>5</v>
      </c>
      <c r="E13" s="14" t="str">
        <f>IFERROR(VLOOKUP('Race1-Boy'!C13,TeamDec!$D$9:$H$465,5,FALSE),"")</f>
        <v>U15</v>
      </c>
      <c r="F13" s="16" t="str">
        <f>IFERROR(VLOOKUP('Race1-Boy'!C13,TeamDec!$D$9:$H$465,3,FALSE),"")</f>
        <v>M</v>
      </c>
      <c r="G13" s="50">
        <f>COUNTIF($E$9:E13,E13)</f>
        <v>3</v>
      </c>
      <c r="H13" s="60"/>
    </row>
    <row r="14" spans="2:8" x14ac:dyDescent="0.35">
      <c r="B14" s="127">
        <v>6</v>
      </c>
      <c r="C14" s="134" t="s">
        <v>763</v>
      </c>
      <c r="D14" s="1">
        <f>+tblRace1B[[#This Row],[Position]]</f>
        <v>6</v>
      </c>
      <c r="E14" s="14" t="str">
        <f>IFERROR(VLOOKUP('Race1-Boy'!C14,TeamDec!$D$9:$H$465,5,FALSE),"")</f>
        <v>U13</v>
      </c>
      <c r="F14" s="16" t="str">
        <f>IFERROR(VLOOKUP('Race1-Boy'!C14,TeamDec!$D$9:$H$465,3,FALSE),"")</f>
        <v>M</v>
      </c>
      <c r="G14" s="50">
        <f>COUNTIF($E$9:E14,E14)</f>
        <v>2</v>
      </c>
      <c r="H14" s="60"/>
    </row>
    <row r="15" spans="2:8" x14ac:dyDescent="0.35">
      <c r="B15" s="127">
        <v>7</v>
      </c>
      <c r="C15" s="134" t="s">
        <v>661</v>
      </c>
      <c r="D15" s="1">
        <f>+tblRace1B[[#This Row],[Position]]</f>
        <v>7</v>
      </c>
      <c r="E15" s="14" t="str">
        <f>IFERROR(VLOOKUP('Race1-Boy'!C15,TeamDec!$D$9:$H$465,5,FALSE),"")</f>
        <v>U15</v>
      </c>
      <c r="F15" s="16" t="str">
        <f>IFERROR(VLOOKUP('Race1-Boy'!C15,TeamDec!$D$9:$H$465,3,FALSE),"")</f>
        <v>M</v>
      </c>
      <c r="G15" s="50">
        <f>COUNTIF($E$9:E15,E15)</f>
        <v>4</v>
      </c>
      <c r="H15" s="60"/>
    </row>
    <row r="16" spans="2:8" x14ac:dyDescent="0.35">
      <c r="B16" s="127">
        <v>8</v>
      </c>
      <c r="C16" s="134" t="s">
        <v>753</v>
      </c>
      <c r="D16" s="1">
        <f>+tblRace1B[[#This Row],[Position]]</f>
        <v>8</v>
      </c>
      <c r="E16" s="14" t="str">
        <f>IFERROR(VLOOKUP('Race1-Boy'!C16,TeamDec!$D$9:$H$465,5,FALSE),"")</f>
        <v>U15</v>
      </c>
      <c r="F16" s="16" t="str">
        <f>IFERROR(VLOOKUP('Race1-Boy'!C16,TeamDec!$D$9:$H$465,3,FALSE),"")</f>
        <v>M</v>
      </c>
      <c r="G16" s="50">
        <f>COUNTIF($E$9:E16,E16)</f>
        <v>5</v>
      </c>
      <c r="H16" s="60"/>
    </row>
    <row r="17" spans="2:8" x14ac:dyDescent="0.35">
      <c r="B17" s="127">
        <v>9</v>
      </c>
      <c r="C17" s="134" t="s">
        <v>714</v>
      </c>
      <c r="D17" s="1">
        <f>+tblRace1B[[#This Row],[Position]]</f>
        <v>9</v>
      </c>
      <c r="E17" s="14" t="str">
        <f>IFERROR(VLOOKUP('Race1-Boy'!C17,TeamDec!$D$9:$H$465,5,FALSE),"")</f>
        <v>U13</v>
      </c>
      <c r="F17" s="16" t="str">
        <f>IFERROR(VLOOKUP('Race1-Boy'!C17,TeamDec!$D$9:$H$465,3,FALSE),"")</f>
        <v>M</v>
      </c>
      <c r="G17" s="50">
        <f>COUNTIF($E$9:E17,E17)</f>
        <v>3</v>
      </c>
      <c r="H17" s="60"/>
    </row>
    <row r="18" spans="2:8" x14ac:dyDescent="0.35">
      <c r="B18" s="128">
        <v>10</v>
      </c>
      <c r="C18" s="135" t="s">
        <v>662</v>
      </c>
      <c r="D18" s="1">
        <f>+tblRace1B[[#This Row],[Position]]</f>
        <v>10</v>
      </c>
      <c r="E18" s="14" t="str">
        <f>IFERROR(VLOOKUP('Race1-Boy'!C18,TeamDec!$D$9:$H$465,5,FALSE),"")</f>
        <v>U11</v>
      </c>
      <c r="F18" s="16" t="str">
        <f>IFERROR(VLOOKUP('Race1-Boy'!C18,TeamDec!$D$9:$H$465,3,FALSE),"")</f>
        <v>M</v>
      </c>
      <c r="G18" s="50">
        <f>COUNTIF($E$9:E18,E18)</f>
        <v>1</v>
      </c>
      <c r="H18" s="60"/>
    </row>
    <row r="19" spans="2:8" x14ac:dyDescent="0.35">
      <c r="B19" s="128">
        <v>11</v>
      </c>
      <c r="C19" s="135" t="s">
        <v>709</v>
      </c>
      <c r="D19" s="1">
        <f>+tblRace1B[[#This Row],[Position]]</f>
        <v>11</v>
      </c>
      <c r="E19" s="14" t="str">
        <f>IFERROR(VLOOKUP('Race1-Boy'!C19,TeamDec!$D$9:$H$465,5,FALSE),"")</f>
        <v>U15</v>
      </c>
      <c r="F19" s="16" t="str">
        <f>IFERROR(VLOOKUP('Race1-Boy'!C19,TeamDec!$D$9:$H$465,3,FALSE),"")</f>
        <v>M</v>
      </c>
      <c r="G19" s="50">
        <f>COUNTIF($E$9:E19,E19)</f>
        <v>6</v>
      </c>
      <c r="H19" s="60"/>
    </row>
    <row r="20" spans="2:8" x14ac:dyDescent="0.35">
      <c r="B20" s="129">
        <v>12</v>
      </c>
      <c r="C20" s="136" t="s">
        <v>691</v>
      </c>
      <c r="D20" s="1">
        <f>+tblRace1B[[#This Row],[Position]]</f>
        <v>12</v>
      </c>
      <c r="E20" s="14" t="str">
        <f>IFERROR(VLOOKUP('Race1-Boy'!C20,TeamDec!$D$9:$H$465,5,FALSE),"")</f>
        <v>U13</v>
      </c>
      <c r="F20" s="16" t="str">
        <f>IFERROR(VLOOKUP('Race1-Boy'!C20,TeamDec!$D$9:$H$465,3,FALSE),"")</f>
        <v>M</v>
      </c>
      <c r="G20" s="50">
        <f>COUNTIF($E$9:E20,E20)</f>
        <v>4</v>
      </c>
      <c r="H20" s="60"/>
    </row>
    <row r="21" spans="2:8" x14ac:dyDescent="0.35">
      <c r="B21" s="127">
        <v>13</v>
      </c>
      <c r="C21" s="134" t="s">
        <v>692</v>
      </c>
      <c r="D21" s="1">
        <f>+tblRace1B[[#This Row],[Position]]</f>
        <v>13</v>
      </c>
      <c r="E21" s="14" t="str">
        <f>IFERROR(VLOOKUP('Race1-Boy'!C21,TeamDec!$D$9:$H$465,5,FALSE),"")</f>
        <v>U13</v>
      </c>
      <c r="F21" s="16" t="str">
        <f>IFERROR(VLOOKUP('Race1-Boy'!C21,TeamDec!$D$9:$H$465,3,FALSE),"")</f>
        <v>M</v>
      </c>
      <c r="G21" s="50">
        <f>COUNTIF($E$9:E21,E21)</f>
        <v>5</v>
      </c>
      <c r="H21" s="60"/>
    </row>
    <row r="22" spans="2:8" x14ac:dyDescent="0.35">
      <c r="B22" s="127">
        <v>14</v>
      </c>
      <c r="C22" s="134" t="s">
        <v>663</v>
      </c>
      <c r="D22" s="1">
        <f>+tblRace1B[[#This Row],[Position]]</f>
        <v>14</v>
      </c>
      <c r="E22" s="14" t="str">
        <f>IFERROR(VLOOKUP('Race1-Boy'!C22,TeamDec!$D$9:$H$465,5,FALSE),"")</f>
        <v>U17</v>
      </c>
      <c r="F22" s="16" t="str">
        <f>IFERROR(VLOOKUP('Race1-Boy'!C22,TeamDec!$D$9:$H$465,3,FALSE),"")</f>
        <v>M</v>
      </c>
      <c r="G22" s="50">
        <f>COUNTIF($E$9:E22,E22)</f>
        <v>2</v>
      </c>
      <c r="H22" s="60"/>
    </row>
    <row r="23" spans="2:8" x14ac:dyDescent="0.35">
      <c r="B23" s="127">
        <v>15</v>
      </c>
      <c r="C23" s="134" t="s">
        <v>695</v>
      </c>
      <c r="D23" s="1">
        <f>+tblRace1B[[#This Row],[Position]]</f>
        <v>15</v>
      </c>
      <c r="E23" s="14" t="str">
        <f>IFERROR(VLOOKUP('Race1-Boy'!C23,TeamDec!$D$9:$H$465,5,FALSE),"")</f>
        <v>U11</v>
      </c>
      <c r="F23" s="16" t="str">
        <f>IFERROR(VLOOKUP('Race1-Boy'!C23,TeamDec!$D$9:$H$465,3,FALSE),"")</f>
        <v>M</v>
      </c>
      <c r="G23" s="50">
        <f>COUNTIF($E$9:E23,E23)</f>
        <v>2</v>
      </c>
      <c r="H23" s="60"/>
    </row>
    <row r="24" spans="2:8" x14ac:dyDescent="0.35">
      <c r="B24" s="127">
        <v>16</v>
      </c>
      <c r="C24" s="134" t="s">
        <v>693</v>
      </c>
      <c r="D24" s="1">
        <f>+tblRace1B[[#This Row],[Position]]</f>
        <v>16</v>
      </c>
      <c r="E24" s="14" t="str">
        <f>IFERROR(VLOOKUP('Race1-Boy'!C24,TeamDec!$D$9:$H$465,5,FALSE),"")</f>
        <v>U13</v>
      </c>
      <c r="F24" s="16" t="str">
        <f>IFERROR(VLOOKUP('Race1-Boy'!C24,TeamDec!$D$9:$H$465,3,FALSE),"")</f>
        <v>M</v>
      </c>
      <c r="G24" s="50">
        <f>COUNTIF($E$9:E24,E24)</f>
        <v>6</v>
      </c>
      <c r="H24" s="60"/>
    </row>
    <row r="25" spans="2:8" x14ac:dyDescent="0.35">
      <c r="B25" s="127">
        <v>17</v>
      </c>
      <c r="C25" s="134" t="s">
        <v>761</v>
      </c>
      <c r="D25" s="1">
        <f>+tblRace1B[[#This Row],[Position]]</f>
        <v>17</v>
      </c>
      <c r="E25" s="14" t="str">
        <f>IFERROR(VLOOKUP('Race1-Boy'!C25,TeamDec!$D$9:$H$465,5,FALSE),"")</f>
        <v>U15</v>
      </c>
      <c r="F25" s="16" t="str">
        <f>IFERROR(VLOOKUP('Race1-Boy'!C25,TeamDec!$D$9:$H$465,3,FALSE),"")</f>
        <v>M</v>
      </c>
      <c r="G25" s="50">
        <f>COUNTIF($E$9:E25,E25)</f>
        <v>7</v>
      </c>
      <c r="H25" s="60"/>
    </row>
    <row r="26" spans="2:8" x14ac:dyDescent="0.35">
      <c r="B26" s="127">
        <v>18</v>
      </c>
      <c r="C26" s="134" t="s">
        <v>696</v>
      </c>
      <c r="D26" s="1">
        <f>+tblRace1B[[#This Row],[Position]]</f>
        <v>18</v>
      </c>
      <c r="E26" s="14" t="str">
        <f>IFERROR(VLOOKUP('Race1-Boy'!C26,TeamDec!$D$9:$H$465,5,FALSE),"")</f>
        <v>U11</v>
      </c>
      <c r="F26" s="16" t="str">
        <f>IFERROR(VLOOKUP('Race1-Boy'!C26,TeamDec!$D$9:$H$465,3,FALSE),"")</f>
        <v>M</v>
      </c>
      <c r="G26" s="50">
        <f>COUNTIF($E$9:E26,E26)</f>
        <v>3</v>
      </c>
      <c r="H26" s="60"/>
    </row>
    <row r="27" spans="2:8" x14ac:dyDescent="0.35">
      <c r="B27" s="127">
        <v>19</v>
      </c>
      <c r="C27" s="134" t="s">
        <v>717</v>
      </c>
      <c r="D27" s="1">
        <f>+tblRace1B[[#This Row],[Position]]</f>
        <v>19</v>
      </c>
      <c r="E27" s="14" t="str">
        <f>IFERROR(VLOOKUP('Race1-Boy'!C27,TeamDec!$D$9:$H$465,5,FALSE),"")</f>
        <v>U17</v>
      </c>
      <c r="F27" s="16" t="str">
        <f>IFERROR(VLOOKUP('Race1-Boy'!C27,TeamDec!$D$9:$H$465,3,FALSE),"")</f>
        <v>M</v>
      </c>
      <c r="G27" s="50">
        <f>COUNTIF($E$9:E27,E27)</f>
        <v>3</v>
      </c>
      <c r="H27" s="60"/>
    </row>
    <row r="28" spans="2:8" x14ac:dyDescent="0.35">
      <c r="B28" s="127">
        <v>20</v>
      </c>
      <c r="C28" s="134" t="s">
        <v>718</v>
      </c>
      <c r="D28" s="1">
        <f>+tblRace1B[[#This Row],[Position]]</f>
        <v>20</v>
      </c>
      <c r="E28" s="14" t="str">
        <f>IFERROR(VLOOKUP('Race1-Boy'!C28,TeamDec!$D$9:$H$465,5,FALSE),"")</f>
        <v>U15</v>
      </c>
      <c r="F28" s="16" t="str">
        <f>IFERROR(VLOOKUP('Race1-Boy'!C28,TeamDec!$D$9:$H$465,3,FALSE),"")</f>
        <v>M</v>
      </c>
      <c r="G28" s="50">
        <f>COUNTIF($E$9:E28,E28)</f>
        <v>8</v>
      </c>
      <c r="H28" s="60"/>
    </row>
    <row r="29" spans="2:8" x14ac:dyDescent="0.35">
      <c r="B29" s="127">
        <v>21</v>
      </c>
      <c r="C29" s="134" t="s">
        <v>694</v>
      </c>
      <c r="D29" s="1">
        <f>+tblRace1B[[#This Row],[Position]]</f>
        <v>21</v>
      </c>
      <c r="E29" s="14" t="str">
        <f>IFERROR(VLOOKUP('Race1-Boy'!C29,TeamDec!$D$9:$H$465,5,FALSE),"")</f>
        <v>U11</v>
      </c>
      <c r="F29" s="16" t="str">
        <f>IFERROR(VLOOKUP('Race1-Boy'!C29,TeamDec!$D$9:$H$465,3,FALSE),"")</f>
        <v>M</v>
      </c>
      <c r="G29" s="50">
        <f>COUNTIF($E$9:E29,E29)</f>
        <v>4</v>
      </c>
      <c r="H29" s="60"/>
    </row>
    <row r="30" spans="2:8" x14ac:dyDescent="0.35">
      <c r="B30" s="127">
        <v>22</v>
      </c>
      <c r="C30" s="134" t="s">
        <v>664</v>
      </c>
      <c r="D30" s="1">
        <f>+tblRace1B[[#This Row],[Position]]</f>
        <v>22</v>
      </c>
      <c r="E30" s="14" t="str">
        <f>IFERROR(VLOOKUP('Race1-Boy'!C30,TeamDec!$D$9:$H$465,5,FALSE),"")</f>
        <v>U13</v>
      </c>
      <c r="F30" s="16" t="str">
        <f>IFERROR(VLOOKUP('Race1-Boy'!C30,TeamDec!$D$9:$H$465,3,FALSE),"")</f>
        <v>M</v>
      </c>
      <c r="G30" s="50">
        <f>COUNTIF($E$9:E30,E30)</f>
        <v>7</v>
      </c>
      <c r="H30" s="60"/>
    </row>
    <row r="31" spans="2:8" x14ac:dyDescent="0.35">
      <c r="B31" s="127">
        <v>23</v>
      </c>
      <c r="C31" s="134" t="s">
        <v>771</v>
      </c>
      <c r="D31" s="1">
        <f>+tblRace1B[[#This Row],[Position]]</f>
        <v>23</v>
      </c>
      <c r="E31" s="14" t="str">
        <f>IFERROR(VLOOKUP('Race1-Boy'!C31,TeamDec!$D$9:$H$465,5,FALSE),"")</f>
        <v>U13</v>
      </c>
      <c r="F31" s="16" t="str">
        <f>IFERROR(VLOOKUP('Race1-Boy'!C31,TeamDec!$D$9:$H$465,3,FALSE),"")</f>
        <v>M</v>
      </c>
      <c r="G31" s="50">
        <f>COUNTIF($E$9:E31,E31)</f>
        <v>8</v>
      </c>
      <c r="H31" s="60"/>
    </row>
    <row r="32" spans="2:8" x14ac:dyDescent="0.35">
      <c r="B32" s="127">
        <v>24</v>
      </c>
      <c r="C32" s="134" t="s">
        <v>719</v>
      </c>
      <c r="D32" s="1">
        <f>+tblRace1B[[#This Row],[Position]]</f>
        <v>24</v>
      </c>
      <c r="E32" s="14" t="str">
        <f>IFERROR(VLOOKUP('Race1-Boy'!C32,TeamDec!$D$9:$H$465,5,FALSE),"")</f>
        <v>U17</v>
      </c>
      <c r="F32" s="16" t="str">
        <f>IFERROR(VLOOKUP('Race1-Boy'!C32,TeamDec!$D$9:$H$465,3,FALSE),"")</f>
        <v>M</v>
      </c>
      <c r="G32" s="50">
        <f>COUNTIF($E$9:E32,E32)</f>
        <v>4</v>
      </c>
      <c r="H32" s="60"/>
    </row>
    <row r="33" spans="2:8" x14ac:dyDescent="0.35">
      <c r="B33" s="127">
        <v>25</v>
      </c>
      <c r="C33" s="134" t="s">
        <v>759</v>
      </c>
      <c r="D33" s="1">
        <f>+tblRace1B[[#This Row],[Position]]</f>
        <v>25</v>
      </c>
      <c r="E33" s="14" t="str">
        <f>IFERROR(VLOOKUP('Race1-Boy'!C33,TeamDec!$D$9:$H$465,5,FALSE),"")</f>
        <v>U13</v>
      </c>
      <c r="F33" s="16" t="str">
        <f>IFERROR(VLOOKUP('Race1-Boy'!C33,TeamDec!$D$9:$H$465,3,FALSE),"")</f>
        <v>M</v>
      </c>
      <c r="G33" s="50">
        <f>COUNTIF($E$9:E33,E33)</f>
        <v>9</v>
      </c>
      <c r="H33" s="60"/>
    </row>
    <row r="34" spans="2:8" x14ac:dyDescent="0.35">
      <c r="B34" s="127">
        <v>26</v>
      </c>
      <c r="C34" s="150" t="s">
        <v>770</v>
      </c>
      <c r="D34" s="1">
        <f>+tblRace1B[[#This Row],[Position]]</f>
        <v>26</v>
      </c>
      <c r="E34" s="14" t="str">
        <f>IFERROR(VLOOKUP('Race1-Boy'!C34,TeamDec!$D$9:$H$465,5,FALSE),"")</f>
        <v>U13</v>
      </c>
      <c r="F34" s="16" t="str">
        <f>IFERROR(VLOOKUP('Race1-Boy'!C34,TeamDec!$D$9:$H$465,3,FALSE),"")</f>
        <v>M</v>
      </c>
      <c r="G34" s="50">
        <f>COUNTIF($E$9:E34,E34)</f>
        <v>10</v>
      </c>
      <c r="H34" s="60"/>
    </row>
    <row r="35" spans="2:8" x14ac:dyDescent="0.35">
      <c r="B35" s="127">
        <v>27</v>
      </c>
      <c r="C35" s="150" t="s">
        <v>665</v>
      </c>
      <c r="D35" s="1">
        <f>+tblRace1B[[#This Row],[Position]]</f>
        <v>27</v>
      </c>
      <c r="E35" s="14" t="str">
        <f>IFERROR(VLOOKUP('Race1-Boy'!C35,TeamDec!$D$9:$H$465,5,FALSE),"")</f>
        <v>U13</v>
      </c>
      <c r="F35" s="16" t="str">
        <f>IFERROR(VLOOKUP('Race1-Boy'!C35,TeamDec!$D$9:$H$465,3,FALSE),"")</f>
        <v>M</v>
      </c>
      <c r="G35" s="50">
        <f>COUNTIF($E$9:E35,E35)</f>
        <v>11</v>
      </c>
      <c r="H35" s="60"/>
    </row>
    <row r="36" spans="2:8" x14ac:dyDescent="0.35">
      <c r="B36" s="127">
        <v>28</v>
      </c>
      <c r="C36" s="150" t="s">
        <v>666</v>
      </c>
      <c r="D36" s="1">
        <f>+tblRace1B[[#This Row],[Position]]</f>
        <v>28</v>
      </c>
      <c r="E36" s="14" t="str">
        <f>IFERROR(VLOOKUP('Race1-Boy'!C36,TeamDec!$D$9:$H$465,5,FALSE),"")</f>
        <v>U13</v>
      </c>
      <c r="F36" s="16" t="str">
        <f>IFERROR(VLOOKUP('Race1-Boy'!C36,TeamDec!$D$9:$H$465,3,FALSE),"")</f>
        <v>M</v>
      </c>
      <c r="G36" s="50">
        <f>COUNTIF($E$9:E36,E36)</f>
        <v>12</v>
      </c>
      <c r="H36" s="60"/>
    </row>
    <row r="37" spans="2:8" x14ac:dyDescent="0.35">
      <c r="B37" s="127">
        <v>29</v>
      </c>
      <c r="C37" s="150" t="s">
        <v>794</v>
      </c>
      <c r="D37" s="1">
        <f>+tblRace1B[[#This Row],[Position]]</f>
        <v>29</v>
      </c>
      <c r="E37" s="14" t="str">
        <f>IFERROR(VLOOKUP('Race1-Boy'!C37,TeamDec!$D$9:$H$465,5,FALSE),"")</f>
        <v>U11</v>
      </c>
      <c r="F37" s="16" t="str">
        <f>IFERROR(VLOOKUP('Race1-Boy'!C37,TeamDec!$D$9:$H$465,3,FALSE),"")</f>
        <v>M</v>
      </c>
      <c r="G37" s="50">
        <f>COUNTIF($E$9:E37,E37)</f>
        <v>5</v>
      </c>
      <c r="H37" s="60"/>
    </row>
    <row r="38" spans="2:8" x14ac:dyDescent="0.35">
      <c r="B38" s="127">
        <v>30</v>
      </c>
      <c r="C38" s="150" t="s">
        <v>768</v>
      </c>
      <c r="D38" s="1">
        <f>+tblRace1B[[#This Row],[Position]]</f>
        <v>30</v>
      </c>
      <c r="E38" s="14" t="str">
        <f>IFERROR(VLOOKUP('Race1-Boy'!C38,TeamDec!$D$9:$H$465,5,FALSE),"")</f>
        <v>U11</v>
      </c>
      <c r="F38" s="16" t="str">
        <f>IFERROR(VLOOKUP('Race1-Boy'!C38,TeamDec!$D$9:$H$465,3,FALSE),"")</f>
        <v>M</v>
      </c>
      <c r="G38" s="50">
        <f>COUNTIF($E$9:E38,E38)</f>
        <v>6</v>
      </c>
      <c r="H38" s="60"/>
    </row>
    <row r="39" spans="2:8" x14ac:dyDescent="0.35">
      <c r="B39" s="127">
        <v>31</v>
      </c>
      <c r="C39" s="150" t="s">
        <v>755</v>
      </c>
      <c r="D39" s="1">
        <f>+tblRace1B[[#This Row],[Position]]</f>
        <v>31</v>
      </c>
      <c r="E39" s="14" t="str">
        <f>IFERROR(VLOOKUP('Race1-Boy'!C39,TeamDec!$D$9:$H$465,5,FALSE),"")</f>
        <v>U11</v>
      </c>
      <c r="F39" s="16" t="str">
        <f>IFERROR(VLOOKUP('Race1-Boy'!C39,TeamDec!$D$9:$H$465,3,FALSE),"")</f>
        <v>M</v>
      </c>
      <c r="G39" s="50">
        <f>COUNTIF($E$9:E39,E39)</f>
        <v>7</v>
      </c>
      <c r="H39" s="60"/>
    </row>
    <row r="40" spans="2:8" x14ac:dyDescent="0.35">
      <c r="B40" s="127">
        <v>32</v>
      </c>
      <c r="C40" s="150" t="s">
        <v>728</v>
      </c>
      <c r="D40" s="1">
        <f>+tblRace1B[[#This Row],[Position]]</f>
        <v>32</v>
      </c>
      <c r="E40" s="14" t="str">
        <f>IFERROR(VLOOKUP('Race1-Boy'!C40,TeamDec!$D$9:$H$465,5,FALSE),"")</f>
        <v>U13</v>
      </c>
      <c r="F40" s="16" t="str">
        <f>IFERROR(VLOOKUP('Race1-Boy'!C40,TeamDec!$D$9:$H$465,3,FALSE),"")</f>
        <v>M</v>
      </c>
      <c r="G40" s="50">
        <f>COUNTIF($E$9:E40,E40)</f>
        <v>13</v>
      </c>
      <c r="H40" s="60"/>
    </row>
    <row r="41" spans="2:8" x14ac:dyDescent="0.35">
      <c r="B41" s="127">
        <v>33</v>
      </c>
      <c r="C41" s="150" t="s">
        <v>684</v>
      </c>
      <c r="D41" s="1">
        <f>+tblRace1B[[#This Row],[Position]]</f>
        <v>33</v>
      </c>
      <c r="E41" s="14" t="str">
        <f>IFERROR(VLOOKUP('Race1-Boy'!C41,TeamDec!$D$9:$H$465,5,FALSE),"")</f>
        <v>U11</v>
      </c>
      <c r="F41" s="16" t="str">
        <f>IFERROR(VLOOKUP('Race1-Boy'!C41,TeamDec!$D$9:$H$465,3,FALSE),"")</f>
        <v>M</v>
      </c>
      <c r="G41" s="50">
        <f>COUNTIF($E$9:E41,E41)</f>
        <v>8</v>
      </c>
      <c r="H41" s="60"/>
    </row>
    <row r="42" spans="2:8" x14ac:dyDescent="0.35">
      <c r="B42" s="127">
        <v>34</v>
      </c>
      <c r="C42" s="150" t="s">
        <v>769</v>
      </c>
      <c r="D42" s="1">
        <f>+tblRace1B[[#This Row],[Position]]</f>
        <v>34</v>
      </c>
      <c r="E42" s="14" t="str">
        <f>IFERROR(VLOOKUP('Race1-Boy'!C42,TeamDec!$D$9:$H$465,5,FALSE),"")</f>
        <v>U11</v>
      </c>
      <c r="F42" s="16" t="str">
        <f>IFERROR(VLOOKUP('Race1-Boy'!C42,TeamDec!$D$9:$H$465,3,FALSE),"")</f>
        <v>M</v>
      </c>
      <c r="G42" s="50">
        <f>COUNTIF($E$9:E42,E42)</f>
        <v>9</v>
      </c>
      <c r="H42" s="60"/>
    </row>
    <row r="43" spans="2:8" x14ac:dyDescent="0.35">
      <c r="B43" s="127">
        <v>35</v>
      </c>
      <c r="C43" s="150" t="s">
        <v>767</v>
      </c>
      <c r="D43" s="1">
        <f>+tblRace1B[[#This Row],[Position]]</f>
        <v>35</v>
      </c>
      <c r="E43" s="14" t="str">
        <f>IFERROR(VLOOKUP('Race1-Boy'!C43,TeamDec!$D$9:$H$465,5,FALSE),"")</f>
        <v>U11</v>
      </c>
      <c r="F43" s="16" t="str">
        <f>IFERROR(VLOOKUP('Race1-Boy'!C43,TeamDec!$D$9:$H$465,3,FALSE),"")</f>
        <v>M</v>
      </c>
      <c r="G43" s="50">
        <f>COUNTIF($E$9:E43,E43)</f>
        <v>10</v>
      </c>
      <c r="H43" s="60"/>
    </row>
    <row r="44" spans="2:8" x14ac:dyDescent="0.35">
      <c r="B44" s="127">
        <v>36</v>
      </c>
      <c r="C44" s="150" t="s">
        <v>758</v>
      </c>
      <c r="D44" s="1">
        <f>+tblRace1B[[#This Row],[Position]]</f>
        <v>36</v>
      </c>
      <c r="E44" s="14" t="str">
        <f>IFERROR(VLOOKUP('Race1-Boy'!C44,TeamDec!$D$9:$H$465,5,FALSE),"")</f>
        <v>U11</v>
      </c>
      <c r="F44" s="16" t="str">
        <f>IFERROR(VLOOKUP('Race1-Boy'!C44,TeamDec!$D$9:$H$465,3,FALSE),"")</f>
        <v>M</v>
      </c>
      <c r="G44" s="50">
        <f>COUNTIF($E$9:E44,E44)</f>
        <v>11</v>
      </c>
      <c r="H44" s="60"/>
    </row>
    <row r="45" spans="2:8" x14ac:dyDescent="0.35">
      <c r="B45" s="127">
        <v>37</v>
      </c>
      <c r="C45" s="150" t="s">
        <v>667</v>
      </c>
      <c r="D45" s="1">
        <f>+tblRace1B[[#This Row],[Position]]</f>
        <v>37</v>
      </c>
      <c r="E45" s="14" t="str">
        <f>IFERROR(VLOOKUP('Race1-Boy'!C45,TeamDec!$D$9:$H$465,5,FALSE),"")</f>
        <v>U15</v>
      </c>
      <c r="F45" s="16" t="str">
        <f>IFERROR(VLOOKUP('Race1-Boy'!C45,TeamDec!$D$9:$H$465,3,FALSE),"")</f>
        <v>M</v>
      </c>
      <c r="G45" s="50">
        <f>COUNTIF($E$9:E45,E45)</f>
        <v>9</v>
      </c>
      <c r="H45" s="60"/>
    </row>
    <row r="46" spans="2:8" x14ac:dyDescent="0.35">
      <c r="B46" s="127">
        <v>38</v>
      </c>
      <c r="C46" s="150" t="s">
        <v>766</v>
      </c>
      <c r="D46" s="1">
        <f>+tblRace1B[[#This Row],[Position]]</f>
        <v>38</v>
      </c>
      <c r="E46" s="14" t="str">
        <f>IFERROR(VLOOKUP('Race1-Boy'!C46,TeamDec!$D$9:$H$465,5,FALSE),"")</f>
        <v>U13</v>
      </c>
      <c r="F46" s="16" t="str">
        <f>IFERROR(VLOOKUP('Race1-Boy'!C46,TeamDec!$D$9:$H$465,3,FALSE),"")</f>
        <v>M</v>
      </c>
      <c r="G46" s="50">
        <f>COUNTIF($E$9:E46,E46)</f>
        <v>14</v>
      </c>
      <c r="H46" s="60"/>
    </row>
    <row r="47" spans="2:8" x14ac:dyDescent="0.35">
      <c r="B47" s="129">
        <v>39</v>
      </c>
      <c r="C47" s="151" t="s">
        <v>690</v>
      </c>
      <c r="D47" s="1">
        <f>+tblRace1B[[#This Row],[Position]]</f>
        <v>39</v>
      </c>
      <c r="E47" s="14" t="str">
        <f>IFERROR(VLOOKUP('Race1-Boy'!C47,TeamDec!$D$9:$H$465,5,FALSE),"")</f>
        <v>U11</v>
      </c>
      <c r="F47" s="16" t="str">
        <f>IFERROR(VLOOKUP('Race1-Boy'!C47,TeamDec!$D$9:$H$465,3,FALSE),"")</f>
        <v>M</v>
      </c>
      <c r="G47" s="50">
        <f>COUNTIF($E$9:E47,E47)</f>
        <v>12</v>
      </c>
      <c r="H47" s="60"/>
    </row>
    <row r="48" spans="2:8" x14ac:dyDescent="0.35">
      <c r="B48" s="127">
        <v>41</v>
      </c>
      <c r="C48" s="150" t="s">
        <v>720</v>
      </c>
      <c r="D48" s="1">
        <f>+tblRace1B[[#This Row],[Position]]</f>
        <v>41</v>
      </c>
      <c r="E48" s="14" t="str">
        <f>IFERROR(VLOOKUP('Race1-Boy'!C48,TeamDec!$D$9:$H$465,5,FALSE),"")</f>
        <v>U13</v>
      </c>
      <c r="F48" s="16" t="str">
        <f>IFERROR(VLOOKUP('Race1-Boy'!C48,TeamDec!$D$9:$H$465,3,FALSE),"")</f>
        <v>M</v>
      </c>
      <c r="G48" s="50">
        <f>COUNTIF($E$9:E48,E48)</f>
        <v>15</v>
      </c>
      <c r="H48" s="60"/>
    </row>
    <row r="49" spans="2:8" x14ac:dyDescent="0.35">
      <c r="B49" s="127">
        <v>42</v>
      </c>
      <c r="C49" s="150" t="s">
        <v>765</v>
      </c>
      <c r="D49" s="1">
        <f>+tblRace1B[[#This Row],[Position]]</f>
        <v>42</v>
      </c>
      <c r="E49" s="14" t="str">
        <f>IFERROR(VLOOKUP('Race1-Boy'!C49,TeamDec!$D$9:$H$465,5,FALSE),"")</f>
        <v>U13</v>
      </c>
      <c r="F49" s="16" t="str">
        <f>IFERROR(VLOOKUP('Race1-Boy'!C49,TeamDec!$D$9:$H$465,3,FALSE),"")</f>
        <v>M</v>
      </c>
      <c r="G49" s="50">
        <f>COUNTIF($E$9:E49,E49)</f>
        <v>16</v>
      </c>
      <c r="H49" s="60"/>
    </row>
    <row r="50" spans="2:8" x14ac:dyDescent="0.35">
      <c r="B50" s="127">
        <v>43</v>
      </c>
      <c r="C50" s="150" t="s">
        <v>721</v>
      </c>
      <c r="D50" s="1">
        <f>+tblRace1B[[#This Row],[Position]]</f>
        <v>43</v>
      </c>
      <c r="E50" s="14" t="str">
        <f>IFERROR(VLOOKUP('Race1-Boy'!C50,TeamDec!$D$9:$H$465,5,FALSE),"")</f>
        <v>U11</v>
      </c>
      <c r="F50" s="16" t="str">
        <f>IFERROR(VLOOKUP('Race1-Boy'!C50,TeamDec!$D$9:$H$465,3,FALSE),"")</f>
        <v>M</v>
      </c>
      <c r="G50" s="50">
        <f>COUNTIF($E$9:E50,E50)</f>
        <v>13</v>
      </c>
      <c r="H50" s="60"/>
    </row>
    <row r="51" spans="2:8" x14ac:dyDescent="0.35">
      <c r="B51" s="127">
        <v>44</v>
      </c>
      <c r="C51" s="150" t="s">
        <v>772</v>
      </c>
      <c r="D51" s="1">
        <f>+tblRace1B[[#This Row],[Position]]</f>
        <v>44</v>
      </c>
      <c r="E51" s="14" t="str">
        <f>IFERROR(VLOOKUP('Race1-Boy'!C51,TeamDec!$D$9:$H$465,5,FALSE),"")</f>
        <v>U11</v>
      </c>
      <c r="F51" s="16" t="str">
        <f>IFERROR(VLOOKUP('Race1-Boy'!C51,TeamDec!$D$9:$H$465,3,FALSE),"")</f>
        <v>M</v>
      </c>
      <c r="G51" s="50">
        <f>COUNTIF($E$9:E51,E51)</f>
        <v>14</v>
      </c>
      <c r="H51" s="60"/>
    </row>
    <row r="52" spans="2:8" x14ac:dyDescent="0.35">
      <c r="B52" s="127">
        <v>45</v>
      </c>
      <c r="C52" s="134" t="s">
        <v>715</v>
      </c>
      <c r="D52" s="1">
        <f>+tblRace1B[[#This Row],[Position]]</f>
        <v>45</v>
      </c>
      <c r="E52" s="14" t="str">
        <f>IFERROR(VLOOKUP('Race1-Boy'!C52,TeamDec!$D$9:$H$465,5,FALSE),"")</f>
        <v>U11</v>
      </c>
      <c r="F52" s="16" t="str">
        <f>IFERROR(VLOOKUP('Race1-Boy'!C52,TeamDec!$D$9:$H$465,3,FALSE),"")</f>
        <v>M</v>
      </c>
      <c r="G52" s="50">
        <f>COUNTIF($E$9:E52,E52)</f>
        <v>15</v>
      </c>
      <c r="H52" s="60"/>
    </row>
    <row r="53" spans="2:8" x14ac:dyDescent="0.35">
      <c r="B53" s="127">
        <v>46</v>
      </c>
      <c r="C53" s="134" t="s">
        <v>757</v>
      </c>
      <c r="D53" s="1">
        <f>+tblRace1B[[#This Row],[Position]]</f>
        <v>46</v>
      </c>
      <c r="E53" s="14" t="str">
        <f>IFERROR(VLOOKUP('Race1-Boy'!C53,TeamDec!$D$9:$H$465,5,FALSE),"")</f>
        <v>U11</v>
      </c>
      <c r="F53" s="16" t="str">
        <f>IFERROR(VLOOKUP('Race1-Boy'!C53,TeamDec!$D$9:$H$465,3,FALSE),"")</f>
        <v>M</v>
      </c>
      <c r="G53" s="50">
        <f>COUNTIF($E$9:E53,E53)</f>
        <v>16</v>
      </c>
      <c r="H53" s="60"/>
    </row>
    <row r="54" spans="2:8" x14ac:dyDescent="0.35">
      <c r="B54" s="127">
        <v>47</v>
      </c>
      <c r="C54" s="134" t="s">
        <v>729</v>
      </c>
      <c r="D54" s="1">
        <f>+tblRace1B[[#This Row],[Position]]</f>
        <v>47</v>
      </c>
      <c r="E54" s="14" t="str">
        <f>IFERROR(VLOOKUP('Race1-Boy'!C54,TeamDec!$D$9:$H$465,5,FALSE),"")</f>
        <v>U13</v>
      </c>
      <c r="F54" s="16" t="str">
        <f>IFERROR(VLOOKUP('Race1-Boy'!C54,TeamDec!$D$9:$H$465,3,FALSE),"")</f>
        <v>M</v>
      </c>
      <c r="G54" s="50">
        <f>COUNTIF($E$9:E54,E54)</f>
        <v>17</v>
      </c>
      <c r="H54" s="60"/>
    </row>
    <row r="55" spans="2:8" x14ac:dyDescent="0.35">
      <c r="B55" s="127">
        <v>48</v>
      </c>
      <c r="C55" s="134" t="s">
        <v>752</v>
      </c>
      <c r="D55" s="1">
        <f>+tblRace1B[[#This Row],[Position]]</f>
        <v>48</v>
      </c>
      <c r="E55" s="14" t="str">
        <f>IFERROR(VLOOKUP('Race1-Boy'!C55,TeamDec!$D$9:$H$465,5,FALSE),"")</f>
        <v>U13</v>
      </c>
      <c r="F55" s="16" t="str">
        <f>IFERROR(VLOOKUP('Race1-Boy'!C55,TeamDec!$D$9:$H$465,3,FALSE),"")</f>
        <v>M</v>
      </c>
      <c r="G55" s="50">
        <f>COUNTIF($E$9:E55,E55)</f>
        <v>18</v>
      </c>
      <c r="H55" s="60"/>
    </row>
    <row r="56" spans="2:8" x14ac:dyDescent="0.35">
      <c r="B56" s="127">
        <v>49</v>
      </c>
      <c r="C56" s="134" t="s">
        <v>737</v>
      </c>
      <c r="D56" s="1">
        <f>+tblRace1B[[#This Row],[Position]]</f>
        <v>49</v>
      </c>
      <c r="E56" s="14" t="str">
        <f>IFERROR(VLOOKUP('Race1-Boy'!C56,TeamDec!$D$9:$H$465,5,FALSE),"")</f>
        <v>U11</v>
      </c>
      <c r="F56" s="16" t="str">
        <f>IFERROR(VLOOKUP('Race1-Boy'!C56,TeamDec!$D$9:$H$465,3,FALSE),"")</f>
        <v>M</v>
      </c>
      <c r="G56" s="50">
        <f>COUNTIF($E$9:E56,E56)</f>
        <v>17</v>
      </c>
      <c r="H56" s="60"/>
    </row>
    <row r="57" spans="2:8" x14ac:dyDescent="0.35">
      <c r="B57" s="127">
        <v>50</v>
      </c>
      <c r="C57" s="134" t="s">
        <v>760</v>
      </c>
      <c r="D57" s="1">
        <f>+tblRace1B[[#This Row],[Position]]</f>
        <v>50</v>
      </c>
      <c r="E57" s="14" t="str">
        <f>IFERROR(VLOOKUP('Race1-Boy'!C57,TeamDec!$D$9:$H$465,5,FALSE),"")</f>
        <v>U11</v>
      </c>
      <c r="F57" s="16" t="str">
        <f>IFERROR(VLOOKUP('Race1-Boy'!C57,TeamDec!$D$9:$H$465,3,FALSE),"")</f>
        <v>M</v>
      </c>
      <c r="G57" s="50">
        <f>COUNTIF($E$9:E57,E57)</f>
        <v>18</v>
      </c>
      <c r="H57" s="60"/>
    </row>
    <row r="58" spans="2:8" x14ac:dyDescent="0.35">
      <c r="B58" s="15"/>
      <c r="C58" s="134"/>
      <c r="D58" s="1">
        <f>+tblRace1B[[#This Row],[Position]]</f>
        <v>0</v>
      </c>
      <c r="E58" s="14" t="str">
        <f>IFERROR(VLOOKUP('Race1-Boy'!C58,TeamDec!$D$9:$H$465,5,FALSE),"")</f>
        <v/>
      </c>
      <c r="F58" s="16" t="str">
        <f>IFERROR(VLOOKUP('Race1-Boy'!C58,TeamDec!$D$9:$H$465,3,FALSE),"")</f>
        <v/>
      </c>
      <c r="G58" s="50">
        <f>COUNTIF($E$9:E58,E58)</f>
        <v>1</v>
      </c>
      <c r="H58" s="60"/>
    </row>
    <row r="59" spans="2:8" x14ac:dyDescent="0.35">
      <c r="B59" s="15"/>
      <c r="C59" s="134"/>
      <c r="D59" s="1">
        <f>+tblRace1B[[#This Row],[Position]]</f>
        <v>0</v>
      </c>
      <c r="E59" s="14" t="str">
        <f>IFERROR(VLOOKUP('Race1-Boy'!C59,TeamDec!$D$9:$H$465,5,FALSE),"")</f>
        <v/>
      </c>
      <c r="F59" s="16" t="str">
        <f>IFERROR(VLOOKUP('Race1-Boy'!C59,TeamDec!$D$9:$H$465,3,FALSE),"")</f>
        <v/>
      </c>
      <c r="G59" s="50">
        <f>COUNTIF($E$9:E59,E59)</f>
        <v>2</v>
      </c>
      <c r="H59" s="60"/>
    </row>
    <row r="60" spans="2:8" x14ac:dyDescent="0.35">
      <c r="B60" s="15"/>
      <c r="C60" s="134"/>
      <c r="D60" s="1">
        <f>+tblRace1B[[#This Row],[Position]]</f>
        <v>0</v>
      </c>
      <c r="E60" s="14" t="str">
        <f>IFERROR(VLOOKUP('Race1-Boy'!C60,TeamDec!$D$9:$H$465,5,FALSE),"")</f>
        <v/>
      </c>
      <c r="F60" s="16" t="str">
        <f>IFERROR(VLOOKUP('Race1-Boy'!C60,TeamDec!$D$9:$H$465,3,FALSE),"")</f>
        <v/>
      </c>
      <c r="G60" s="50">
        <f>COUNTIF($E$9:E60,E60)</f>
        <v>3</v>
      </c>
      <c r="H60" s="60"/>
    </row>
    <row r="61" spans="2:8" x14ac:dyDescent="0.35">
      <c r="B61" s="15"/>
      <c r="C61" s="134"/>
      <c r="D61" s="1">
        <f>+tblRace1B[[#This Row],[Position]]</f>
        <v>0</v>
      </c>
      <c r="E61" s="14" t="str">
        <f>IFERROR(VLOOKUP('Race1-Boy'!C61,TeamDec!$D$9:$H$465,5,FALSE),"")</f>
        <v/>
      </c>
      <c r="F61" s="16" t="str">
        <f>IFERROR(VLOOKUP('Race1-Boy'!C61,TeamDec!$D$9:$H$465,3,FALSE),"")</f>
        <v/>
      </c>
      <c r="G61" s="50">
        <f>COUNTIF($E$9:E61,E61)</f>
        <v>4</v>
      </c>
      <c r="H61" s="60"/>
    </row>
    <row r="62" spans="2:8" x14ac:dyDescent="0.35">
      <c r="B62" s="15"/>
      <c r="C62" s="134"/>
      <c r="D62" s="1">
        <f>+tblRace1B[[#This Row],[Position]]</f>
        <v>0</v>
      </c>
      <c r="E62" s="14" t="str">
        <f>IFERROR(VLOOKUP('Race1-Boy'!C62,TeamDec!$D$9:$H$465,5,FALSE),"")</f>
        <v/>
      </c>
      <c r="F62" s="16" t="str">
        <f>IFERROR(VLOOKUP('Race1-Boy'!C62,TeamDec!$D$9:$H$465,3,FALSE),"")</f>
        <v/>
      </c>
      <c r="G62" s="50">
        <f>COUNTIF($E$9:E62,E62)</f>
        <v>5</v>
      </c>
      <c r="H62" s="60"/>
    </row>
    <row r="63" spans="2:8" x14ac:dyDescent="0.35">
      <c r="B63" s="15"/>
      <c r="C63" s="134"/>
      <c r="D63" s="1">
        <f>+tblRace1B[[#This Row],[Position]]</f>
        <v>0</v>
      </c>
      <c r="E63" s="14" t="str">
        <f>IFERROR(VLOOKUP('Race1-Boy'!C63,TeamDec!$D$9:$H$465,5,FALSE),"")</f>
        <v/>
      </c>
      <c r="F63" s="16" t="str">
        <f>IFERROR(VLOOKUP('Race1-Boy'!C63,TeamDec!$D$9:$H$465,3,FALSE),"")</f>
        <v/>
      </c>
      <c r="G63" s="50">
        <f>COUNTIF($E$9:E63,E63)</f>
        <v>6</v>
      </c>
      <c r="H63" s="60"/>
    </row>
    <row r="64" spans="2:8" x14ac:dyDescent="0.35">
      <c r="B64" s="15"/>
      <c r="C64" s="134"/>
      <c r="D64" s="1">
        <f>+tblRace1B[[#This Row],[Position]]</f>
        <v>0</v>
      </c>
      <c r="E64" s="14" t="str">
        <f>IFERROR(VLOOKUP('Race1-Boy'!C64,TeamDec!$D$9:$H$465,5,FALSE),"")</f>
        <v/>
      </c>
      <c r="F64" s="16" t="str">
        <f>IFERROR(VLOOKUP('Race1-Boy'!C64,TeamDec!$D$9:$H$465,3,FALSE),"")</f>
        <v/>
      </c>
      <c r="G64" s="50">
        <f>COUNTIF($E$9:E64,E64)</f>
        <v>7</v>
      </c>
      <c r="H64" s="60"/>
    </row>
    <row r="65" spans="2:8" x14ac:dyDescent="0.35">
      <c r="B65" s="15"/>
      <c r="C65" s="134"/>
      <c r="D65" s="1">
        <f>+tblRace1B[[#This Row],[Position]]</f>
        <v>0</v>
      </c>
      <c r="E65" s="14" t="str">
        <f>IFERROR(VLOOKUP('Race1-Boy'!C65,TeamDec!$D$9:$H$465,5,FALSE),"")</f>
        <v/>
      </c>
      <c r="F65" s="16" t="str">
        <f>IFERROR(VLOOKUP('Race1-Boy'!C65,TeamDec!$D$9:$H$465,3,FALSE),"")</f>
        <v/>
      </c>
      <c r="G65" s="50">
        <f>COUNTIF($E$9:E65,E65)</f>
        <v>8</v>
      </c>
      <c r="H65" s="60"/>
    </row>
    <row r="66" spans="2:8" x14ac:dyDescent="0.35">
      <c r="B66" s="15"/>
      <c r="C66" s="134"/>
      <c r="D66" s="1">
        <f>+tblRace1B[[#This Row],[Position]]</f>
        <v>0</v>
      </c>
      <c r="E66" s="14" t="str">
        <f>IFERROR(VLOOKUP('Race1-Boy'!C66,TeamDec!$D$9:$H$465,5,FALSE),"")</f>
        <v/>
      </c>
      <c r="F66" s="16" t="str">
        <f>IFERROR(VLOOKUP('Race1-Boy'!C66,TeamDec!$D$9:$H$465,3,FALSE),"")</f>
        <v/>
      </c>
      <c r="G66" s="50">
        <f>COUNTIF($E$9:E66,E66)</f>
        <v>9</v>
      </c>
      <c r="H66" s="60"/>
    </row>
    <row r="67" spans="2:8" x14ac:dyDescent="0.35">
      <c r="B67" s="15"/>
      <c r="C67" s="134"/>
      <c r="D67" s="1">
        <f>+tblRace1B[[#This Row],[Position]]</f>
        <v>0</v>
      </c>
      <c r="E67" s="14" t="str">
        <f>IFERROR(VLOOKUP('Race1-Boy'!C67,TeamDec!$D$9:$H$465,5,FALSE),"")</f>
        <v/>
      </c>
      <c r="F67" s="16" t="str">
        <f>IFERROR(VLOOKUP('Race1-Boy'!C67,TeamDec!$D$9:$H$465,3,FALSE),"")</f>
        <v/>
      </c>
      <c r="G67" s="50">
        <f>COUNTIF($E$9:E67,E67)</f>
        <v>10</v>
      </c>
      <c r="H67" s="60"/>
    </row>
    <row r="68" spans="2:8" x14ac:dyDescent="0.35">
      <c r="B68" s="15"/>
      <c r="C68" s="134"/>
      <c r="D68" s="1">
        <f>+tblRace1B[[#This Row],[Position]]</f>
        <v>0</v>
      </c>
      <c r="E68" s="14" t="str">
        <f>IFERROR(VLOOKUP('Race1-Boy'!C68,TeamDec!$D$9:$H$465,5,FALSE),"")</f>
        <v/>
      </c>
      <c r="F68" s="16" t="str">
        <f>IFERROR(VLOOKUP('Race1-Boy'!C68,TeamDec!$D$9:$H$465,3,FALSE),"")</f>
        <v/>
      </c>
      <c r="G68" s="50">
        <f>COUNTIF($E$9:E68,E68)</f>
        <v>11</v>
      </c>
      <c r="H68" s="60"/>
    </row>
    <row r="69" spans="2:8" x14ac:dyDescent="0.35">
      <c r="B69" s="15"/>
      <c r="C69" s="134"/>
      <c r="D69" s="1">
        <f>+tblRace1B[[#This Row],[Position]]</f>
        <v>0</v>
      </c>
      <c r="E69" s="14" t="str">
        <f>IFERROR(VLOOKUP('Race1-Boy'!C69,TeamDec!$D$9:$H$465,5,FALSE),"")</f>
        <v/>
      </c>
      <c r="F69" s="16" t="str">
        <f>IFERROR(VLOOKUP('Race1-Boy'!C69,TeamDec!$D$9:$H$465,3,FALSE),"")</f>
        <v/>
      </c>
      <c r="G69" s="50">
        <f>COUNTIF($E$9:E69,E69)</f>
        <v>12</v>
      </c>
      <c r="H69" s="60"/>
    </row>
    <row r="70" spans="2:8" x14ac:dyDescent="0.35">
      <c r="B70" s="15"/>
      <c r="C70" s="134"/>
      <c r="D70" s="1">
        <f>+tblRace1B[[#This Row],[Position]]</f>
        <v>0</v>
      </c>
      <c r="E70" s="14" t="str">
        <f>IFERROR(VLOOKUP('Race1-Boy'!C70,TeamDec!$D$9:$H$465,5,FALSE),"")</f>
        <v/>
      </c>
      <c r="F70" s="16" t="str">
        <f>IFERROR(VLOOKUP('Race1-Boy'!C70,TeamDec!$D$9:$H$465,3,FALSE),"")</f>
        <v/>
      </c>
      <c r="G70" s="50">
        <f>COUNTIF($E$9:E70,E70)</f>
        <v>13</v>
      </c>
      <c r="H70" s="60"/>
    </row>
    <row r="71" spans="2:8" x14ac:dyDescent="0.35">
      <c r="B71" s="15"/>
      <c r="C71" s="134"/>
      <c r="D71" s="1">
        <f>+tblRace1B[[#This Row],[Position]]</f>
        <v>0</v>
      </c>
      <c r="E71" s="14" t="str">
        <f>IFERROR(VLOOKUP('Race1-Boy'!C71,TeamDec!$D$9:$H$465,5,FALSE),"")</f>
        <v/>
      </c>
      <c r="F71" s="16" t="str">
        <f>IFERROR(VLOOKUP('Race1-Boy'!C71,TeamDec!$D$9:$H$465,3,FALSE),"")</f>
        <v/>
      </c>
      <c r="G71" s="50">
        <f>COUNTIF($E$9:E71,E71)</f>
        <v>14</v>
      </c>
      <c r="H71" s="60"/>
    </row>
    <row r="72" spans="2:8" x14ac:dyDescent="0.35">
      <c r="B72" s="15"/>
      <c r="C72" s="134"/>
      <c r="D72" s="1">
        <f>+tblRace1B[[#This Row],[Position]]</f>
        <v>0</v>
      </c>
      <c r="E72" s="14" t="str">
        <f>IFERROR(VLOOKUP('Race1-Boy'!C72,TeamDec!$D$9:$H$465,5,FALSE),"")</f>
        <v/>
      </c>
      <c r="F72" s="16" t="str">
        <f>IFERROR(VLOOKUP('Race1-Boy'!C72,TeamDec!$D$9:$H$465,3,FALSE),"")</f>
        <v/>
      </c>
      <c r="G72" s="50">
        <f>COUNTIF($E$9:E72,E72)</f>
        <v>15</v>
      </c>
      <c r="H72" s="60"/>
    </row>
    <row r="73" spans="2:8" x14ac:dyDescent="0.35">
      <c r="B73" s="15"/>
      <c r="C73" s="134"/>
      <c r="D73" s="1">
        <f>+tblRace1B[[#This Row],[Position]]</f>
        <v>0</v>
      </c>
      <c r="E73" s="14" t="str">
        <f>IFERROR(VLOOKUP('Race1-Boy'!C73,TeamDec!$D$9:$H$465,5,FALSE),"")</f>
        <v/>
      </c>
      <c r="F73" s="16" t="str">
        <f>IFERROR(VLOOKUP('Race1-Boy'!C73,TeamDec!$D$9:$H$465,3,FALSE),"")</f>
        <v/>
      </c>
      <c r="G73" s="50">
        <f>COUNTIF($E$9:E73,E73)</f>
        <v>16</v>
      </c>
      <c r="H73" s="60"/>
    </row>
    <row r="74" spans="2:8" x14ac:dyDescent="0.35">
      <c r="B74" s="15"/>
      <c r="C74" s="134"/>
      <c r="D74" s="1">
        <f>+tblRace1B[[#This Row],[Position]]</f>
        <v>0</v>
      </c>
      <c r="E74" s="14" t="str">
        <f>IFERROR(VLOOKUP('Race1-Boy'!C74,TeamDec!$D$9:$H$465,5,FALSE),"")</f>
        <v/>
      </c>
      <c r="F74" s="16" t="str">
        <f>IFERROR(VLOOKUP('Race1-Boy'!C74,TeamDec!$D$9:$H$465,3,FALSE),"")</f>
        <v/>
      </c>
      <c r="G74" s="50">
        <f>COUNTIF($E$9:E74,E74)</f>
        <v>17</v>
      </c>
      <c r="H74" s="60"/>
    </row>
    <row r="75" spans="2:8" x14ac:dyDescent="0.35">
      <c r="B75" s="15"/>
      <c r="C75" s="134"/>
      <c r="D75" s="1">
        <f>+tblRace1B[[#This Row],[Position]]</f>
        <v>0</v>
      </c>
      <c r="E75" s="14" t="str">
        <f>IFERROR(VLOOKUP('Race1-Boy'!C75,TeamDec!$D$9:$H$465,5,FALSE),"")</f>
        <v/>
      </c>
      <c r="F75" s="16" t="str">
        <f>IFERROR(VLOOKUP('Race1-Boy'!C75,TeamDec!$D$9:$H$465,3,FALSE),"")</f>
        <v/>
      </c>
      <c r="G75" s="50">
        <f>COUNTIF($E$9:E75,E75)</f>
        <v>18</v>
      </c>
      <c r="H75" s="60"/>
    </row>
    <row r="76" spans="2:8" x14ac:dyDescent="0.35">
      <c r="B76" s="15"/>
      <c r="C76" s="134"/>
      <c r="D76" s="1">
        <f>+tblRace1B[[#This Row],[Position]]</f>
        <v>0</v>
      </c>
      <c r="E76" s="14" t="str">
        <f>IFERROR(VLOOKUP('Race1-Boy'!C76,TeamDec!$D$9:$H$465,5,FALSE),"")</f>
        <v/>
      </c>
      <c r="F76" s="16" t="str">
        <f>IFERROR(VLOOKUP('Race1-Boy'!C76,TeamDec!$D$9:$H$465,3,FALSE),"")</f>
        <v/>
      </c>
      <c r="G76" s="50">
        <f>COUNTIF($E$9:E76,E76)</f>
        <v>19</v>
      </c>
      <c r="H76" s="60"/>
    </row>
    <row r="77" spans="2:8" x14ac:dyDescent="0.35">
      <c r="B77" s="15"/>
      <c r="C77" s="134"/>
      <c r="D77" s="1">
        <f>+tblRace1B[[#This Row],[Position]]</f>
        <v>0</v>
      </c>
      <c r="E77" s="14" t="str">
        <f>IFERROR(VLOOKUP('Race1-Boy'!C77,TeamDec!$D$9:$H$465,5,FALSE),"")</f>
        <v/>
      </c>
      <c r="F77" s="16" t="str">
        <f>IFERROR(VLOOKUP('Race1-Boy'!C77,TeamDec!$D$9:$H$465,3,FALSE),"")</f>
        <v/>
      </c>
      <c r="G77" s="50">
        <f>COUNTIF($E$9:E77,E77)</f>
        <v>20</v>
      </c>
      <c r="H77" s="60"/>
    </row>
    <row r="78" spans="2:8" x14ac:dyDescent="0.35">
      <c r="B78" s="15"/>
      <c r="C78" s="134"/>
      <c r="D78" s="1">
        <f>+tblRace1B[[#This Row],[Position]]</f>
        <v>0</v>
      </c>
      <c r="E78" s="14" t="str">
        <f>IFERROR(VLOOKUP('Race1-Boy'!C78,TeamDec!$D$9:$H$465,5,FALSE),"")</f>
        <v/>
      </c>
      <c r="F78" s="16" t="str">
        <f>IFERROR(VLOOKUP('Race1-Boy'!C78,TeamDec!$D$9:$H$465,3,FALSE),"")</f>
        <v/>
      </c>
      <c r="G78" s="50">
        <f>COUNTIF($E$9:E78,E78)</f>
        <v>21</v>
      </c>
      <c r="H78" s="60"/>
    </row>
    <row r="79" spans="2:8" x14ac:dyDescent="0.35">
      <c r="B79" s="15"/>
      <c r="C79" s="134"/>
      <c r="D79" s="1">
        <f>+tblRace1B[[#This Row],[Position]]</f>
        <v>0</v>
      </c>
      <c r="E79" s="14" t="str">
        <f>IFERROR(VLOOKUP('Race1-Boy'!C79,TeamDec!$D$9:$H$465,5,FALSE),"")</f>
        <v/>
      </c>
      <c r="F79" s="16" t="str">
        <f>IFERROR(VLOOKUP('Race1-Boy'!C79,TeamDec!$D$9:$H$465,3,FALSE),"")</f>
        <v/>
      </c>
      <c r="G79" s="50">
        <f>COUNTIF($E$9:E79,E79)</f>
        <v>22</v>
      </c>
      <c r="H79" s="60"/>
    </row>
    <row r="80" spans="2:8" x14ac:dyDescent="0.35">
      <c r="B80" s="15"/>
      <c r="C80" s="134"/>
      <c r="D80" s="1">
        <f>+tblRace1B[[#This Row],[Position]]</f>
        <v>0</v>
      </c>
      <c r="E80" s="14" t="str">
        <f>IFERROR(VLOOKUP('Race1-Boy'!C80,TeamDec!$D$9:$H$465,5,FALSE),"")</f>
        <v/>
      </c>
      <c r="F80" s="16" t="str">
        <f>IFERROR(VLOOKUP('Race1-Boy'!C80,TeamDec!$D$9:$H$465,3,FALSE),"")</f>
        <v/>
      </c>
      <c r="G80" s="50">
        <f>COUNTIF($E$9:E80,E80)</f>
        <v>23</v>
      </c>
      <c r="H80" s="60"/>
    </row>
    <row r="81" spans="2:8" x14ac:dyDescent="0.35">
      <c r="B81" s="15"/>
      <c r="C81" s="134"/>
      <c r="D81" s="1">
        <f>+tblRace1B[[#This Row],[Position]]</f>
        <v>0</v>
      </c>
      <c r="E81" s="14" t="str">
        <f>IFERROR(VLOOKUP('Race1-Boy'!C81,TeamDec!$D$9:$H$465,5,FALSE),"")</f>
        <v/>
      </c>
      <c r="F81" s="16" t="str">
        <f>IFERROR(VLOOKUP('Race1-Boy'!C81,TeamDec!$D$9:$H$465,3,FALSE),"")</f>
        <v/>
      </c>
      <c r="G81" s="50">
        <f>COUNTIF($E$9:E81,E81)</f>
        <v>24</v>
      </c>
      <c r="H81" s="60"/>
    </row>
    <row r="82" spans="2:8" x14ac:dyDescent="0.35">
      <c r="B82" s="15"/>
      <c r="C82" s="134"/>
      <c r="D82" s="1">
        <f>+tblRace1B[[#This Row],[Position]]</f>
        <v>0</v>
      </c>
      <c r="E82" s="14" t="str">
        <f>IFERROR(VLOOKUP('Race1-Boy'!C82,TeamDec!$D$9:$H$465,5,FALSE),"")</f>
        <v/>
      </c>
      <c r="F82" s="16" t="str">
        <f>IFERROR(VLOOKUP('Race1-Boy'!C82,TeamDec!$D$9:$H$465,3,FALSE),"")</f>
        <v/>
      </c>
      <c r="G82" s="50">
        <f>COUNTIF($E$9:E82,E82)</f>
        <v>25</v>
      </c>
      <c r="H82" s="60"/>
    </row>
    <row r="83" spans="2:8" x14ac:dyDescent="0.35">
      <c r="B83" s="15"/>
      <c r="C83" s="134"/>
      <c r="D83" s="1">
        <f>+tblRace1B[[#This Row],[Position]]</f>
        <v>0</v>
      </c>
      <c r="E83" s="14" t="str">
        <f>IFERROR(VLOOKUP('Race1-Boy'!C83,TeamDec!$D$9:$H$465,5,FALSE),"")</f>
        <v/>
      </c>
      <c r="F83" s="16" t="str">
        <f>IFERROR(VLOOKUP('Race1-Boy'!C83,TeamDec!$D$9:$H$465,3,FALSE),"")</f>
        <v/>
      </c>
      <c r="G83" s="50">
        <f>COUNTIF($E$9:E83,E83)</f>
        <v>26</v>
      </c>
      <c r="H83" s="60"/>
    </row>
    <row r="84" spans="2:8" x14ac:dyDescent="0.35">
      <c r="B84" s="15"/>
      <c r="C84" s="134"/>
      <c r="D84" s="1">
        <f>+tblRace1B[[#This Row],[Position]]</f>
        <v>0</v>
      </c>
      <c r="E84" s="14" t="str">
        <f>IFERROR(VLOOKUP('Race1-Boy'!C84,TeamDec!$D$9:$H$465,5,FALSE),"")</f>
        <v/>
      </c>
      <c r="F84" s="16" t="str">
        <f>IFERROR(VLOOKUP('Race1-Boy'!C84,TeamDec!$D$9:$H$465,3,FALSE),"")</f>
        <v/>
      </c>
      <c r="G84" s="50">
        <f>COUNTIF($E$9:E84,E84)</f>
        <v>27</v>
      </c>
      <c r="H84" s="60"/>
    </row>
    <row r="85" spans="2:8" x14ac:dyDescent="0.35">
      <c r="B85" s="15"/>
      <c r="C85" s="134"/>
      <c r="D85" s="1">
        <f>+tblRace1B[[#This Row],[Position]]</f>
        <v>0</v>
      </c>
      <c r="E85" s="14" t="str">
        <f>IFERROR(VLOOKUP('Race1-Boy'!C85,TeamDec!$D$9:$H$465,5,FALSE),"")</f>
        <v/>
      </c>
      <c r="F85" s="16" t="str">
        <f>IFERROR(VLOOKUP('Race1-Boy'!C85,TeamDec!$D$9:$H$465,3,FALSE),"")</f>
        <v/>
      </c>
      <c r="G85" s="50">
        <f>COUNTIF($E$9:E85,E85)</f>
        <v>28</v>
      </c>
      <c r="H85" s="60"/>
    </row>
    <row r="86" spans="2:8" x14ac:dyDescent="0.35">
      <c r="B86" s="15"/>
      <c r="C86" s="134"/>
      <c r="D86" s="1">
        <f>+tblRace1B[[#This Row],[Position]]</f>
        <v>0</v>
      </c>
      <c r="E86" s="14" t="str">
        <f>IFERROR(VLOOKUP('Race1-Boy'!C86,TeamDec!$D$9:$H$465,5,FALSE),"")</f>
        <v/>
      </c>
      <c r="F86" s="16" t="str">
        <f>IFERROR(VLOOKUP('Race1-Boy'!C86,TeamDec!$D$9:$H$465,3,FALSE),"")</f>
        <v/>
      </c>
      <c r="G86" s="50">
        <f>COUNTIF($E$9:E86,E86)</f>
        <v>29</v>
      </c>
      <c r="H86" s="60"/>
    </row>
    <row r="87" spans="2:8" x14ac:dyDescent="0.35">
      <c r="B87" s="15"/>
      <c r="C87" s="134"/>
      <c r="D87" s="1">
        <f>+tblRace1B[[#This Row],[Position]]</f>
        <v>0</v>
      </c>
      <c r="E87" s="14" t="str">
        <f>IFERROR(VLOOKUP('Race1-Boy'!C87,TeamDec!$D$9:$H$465,5,FALSE),"")</f>
        <v/>
      </c>
      <c r="F87" s="16" t="str">
        <f>IFERROR(VLOOKUP('Race1-Boy'!C87,TeamDec!$D$9:$H$465,3,FALSE),"")</f>
        <v/>
      </c>
      <c r="G87" s="50">
        <f>COUNTIF($E$9:E87,E87)</f>
        <v>30</v>
      </c>
      <c r="H87" s="60"/>
    </row>
    <row r="88" spans="2:8" x14ac:dyDescent="0.35">
      <c r="B88" s="15"/>
      <c r="C88" s="134"/>
      <c r="D88" s="1">
        <f>+tblRace1B[[#This Row],[Position]]</f>
        <v>0</v>
      </c>
      <c r="E88" s="14" t="str">
        <f>IFERROR(VLOOKUP('Race1-Boy'!C88,TeamDec!$D$9:$H$465,5,FALSE),"")</f>
        <v/>
      </c>
      <c r="F88" s="16" t="str">
        <f>IFERROR(VLOOKUP('Race1-Boy'!C88,TeamDec!$D$9:$H$465,3,FALSE),"")</f>
        <v/>
      </c>
      <c r="G88" s="50">
        <f>COUNTIF($E$9:E88,E88)</f>
        <v>31</v>
      </c>
      <c r="H88" s="60"/>
    </row>
    <row r="89" spans="2:8" x14ac:dyDescent="0.35">
      <c r="B89" s="15"/>
      <c r="C89" s="134"/>
      <c r="D89" s="1">
        <f>+tblRace1B[[#This Row],[Position]]</f>
        <v>0</v>
      </c>
      <c r="E89" s="14" t="str">
        <f>IFERROR(VLOOKUP('Race1-Boy'!C89,TeamDec!$D$9:$H$465,5,FALSE),"")</f>
        <v/>
      </c>
      <c r="F89" s="16" t="str">
        <f>IFERROR(VLOOKUP('Race1-Boy'!C89,TeamDec!$D$9:$H$465,3,FALSE),"")</f>
        <v/>
      </c>
      <c r="G89" s="50">
        <f>COUNTIF($E$9:E89,E89)</f>
        <v>32</v>
      </c>
      <c r="H89" s="60"/>
    </row>
    <row r="90" spans="2:8" x14ac:dyDescent="0.35">
      <c r="B90" s="15"/>
      <c r="C90" s="134"/>
      <c r="D90" s="1">
        <f>+tblRace1B[[#This Row],[Position]]</f>
        <v>0</v>
      </c>
      <c r="E90" s="14" t="str">
        <f>IFERROR(VLOOKUP('Race1-Boy'!C90,TeamDec!$D$9:$H$465,5,FALSE),"")</f>
        <v/>
      </c>
      <c r="F90" s="16" t="str">
        <f>IFERROR(VLOOKUP('Race1-Boy'!C90,TeamDec!$D$9:$H$465,3,FALSE),"")</f>
        <v/>
      </c>
      <c r="G90" s="50">
        <f>COUNTIF($E$9:E90,E90)</f>
        <v>33</v>
      </c>
      <c r="H90" s="60"/>
    </row>
    <row r="91" spans="2:8" x14ac:dyDescent="0.35">
      <c r="B91" s="15"/>
      <c r="C91" s="134"/>
      <c r="D91" s="1">
        <f>+tblRace1B[[#This Row],[Position]]</f>
        <v>0</v>
      </c>
      <c r="E91" s="14" t="str">
        <f>IFERROR(VLOOKUP('Race1-Boy'!C91,TeamDec!$D$9:$H$465,5,FALSE),"")</f>
        <v/>
      </c>
      <c r="F91" s="16" t="str">
        <f>IFERROR(VLOOKUP('Race1-Boy'!C91,TeamDec!$D$9:$H$465,3,FALSE),"")</f>
        <v/>
      </c>
      <c r="G91" s="50">
        <f>COUNTIF($E$9:E91,E91)</f>
        <v>34</v>
      </c>
      <c r="H91" s="60"/>
    </row>
    <row r="92" spans="2:8" x14ac:dyDescent="0.35">
      <c r="B92" s="15"/>
      <c r="C92" s="134"/>
      <c r="D92" s="1">
        <f>+tblRace1B[[#This Row],[Position]]</f>
        <v>0</v>
      </c>
      <c r="E92" s="14" t="str">
        <f>IFERROR(VLOOKUP('Race1-Boy'!C92,TeamDec!$D$9:$H$465,5,FALSE),"")</f>
        <v/>
      </c>
      <c r="F92" s="16" t="str">
        <f>IFERROR(VLOOKUP('Race1-Boy'!C92,TeamDec!$D$9:$H$465,3,FALSE),"")</f>
        <v/>
      </c>
      <c r="G92" s="50">
        <f>COUNTIF($E$9:E92,E92)</f>
        <v>35</v>
      </c>
      <c r="H92" s="60"/>
    </row>
    <row r="93" spans="2:8" x14ac:dyDescent="0.35">
      <c r="B93" s="15"/>
      <c r="C93" s="134"/>
      <c r="D93" s="1">
        <f>+tblRace1B[[#This Row],[Position]]</f>
        <v>0</v>
      </c>
      <c r="E93" s="14" t="str">
        <f>IFERROR(VLOOKUP('Race1-Boy'!C93,TeamDec!$D$9:$H$465,5,FALSE),"")</f>
        <v/>
      </c>
      <c r="F93" s="16" t="str">
        <f>IFERROR(VLOOKUP('Race1-Boy'!C93,TeamDec!$D$9:$H$465,3,FALSE),"")</f>
        <v/>
      </c>
      <c r="G93" s="50">
        <f>COUNTIF($E$9:E93,E93)</f>
        <v>36</v>
      </c>
      <c r="H93" s="60"/>
    </row>
    <row r="94" spans="2:8" x14ac:dyDescent="0.35">
      <c r="B94" s="15"/>
      <c r="C94" s="134"/>
      <c r="D94" s="1">
        <f>+tblRace1B[[#This Row],[Position]]</f>
        <v>0</v>
      </c>
      <c r="E94" s="14" t="str">
        <f>IFERROR(VLOOKUP('Race1-Boy'!C94,TeamDec!$D$9:$H$465,5,FALSE),"")</f>
        <v/>
      </c>
      <c r="F94" s="16" t="str">
        <f>IFERROR(VLOOKUP('Race1-Boy'!C94,TeamDec!$D$9:$H$465,3,FALSE),"")</f>
        <v/>
      </c>
      <c r="G94" s="50">
        <f>COUNTIF($E$9:E94,E94)</f>
        <v>37</v>
      </c>
      <c r="H94" s="60"/>
    </row>
    <row r="95" spans="2:8" x14ac:dyDescent="0.35">
      <c r="B95" s="15"/>
      <c r="C95" s="134"/>
      <c r="D95" s="1">
        <f>+tblRace1B[[#This Row],[Position]]</f>
        <v>0</v>
      </c>
      <c r="E95" s="14" t="str">
        <f>IFERROR(VLOOKUP('Race1-Boy'!C95,TeamDec!$D$9:$H$465,5,FALSE),"")</f>
        <v/>
      </c>
      <c r="F95" s="16" t="str">
        <f>IFERROR(VLOOKUP('Race1-Boy'!C95,TeamDec!$D$9:$H$465,3,FALSE),"")</f>
        <v/>
      </c>
      <c r="G95" s="50">
        <f>COUNTIF($E$9:E95,E95)</f>
        <v>38</v>
      </c>
      <c r="H95" s="60"/>
    </row>
    <row r="96" spans="2:8" x14ac:dyDescent="0.35">
      <c r="B96" s="15"/>
      <c r="C96" s="134"/>
      <c r="D96" s="1">
        <f>+tblRace1B[[#This Row],[Position]]</f>
        <v>0</v>
      </c>
      <c r="E96" s="14" t="str">
        <f>IFERROR(VLOOKUP('Race1-Boy'!C96,TeamDec!$D$9:$H$465,5,FALSE),"")</f>
        <v/>
      </c>
      <c r="F96" s="16" t="str">
        <f>IFERROR(VLOOKUP('Race1-Boy'!C96,TeamDec!$D$9:$H$465,3,FALSE),"")</f>
        <v/>
      </c>
      <c r="G96" s="50">
        <f>COUNTIF($E$9:E96,E96)</f>
        <v>39</v>
      </c>
      <c r="H96" s="60"/>
    </row>
    <row r="97" spans="2:8" x14ac:dyDescent="0.35">
      <c r="B97" s="15"/>
      <c r="C97" s="134"/>
      <c r="D97" s="1">
        <f>+tblRace1B[[#This Row],[Position]]</f>
        <v>0</v>
      </c>
      <c r="E97" s="14" t="str">
        <f>IFERROR(VLOOKUP('Race1-Boy'!C97,TeamDec!$D$9:$H$465,5,FALSE),"")</f>
        <v/>
      </c>
      <c r="F97" s="16" t="str">
        <f>IFERROR(VLOOKUP('Race1-Boy'!C97,TeamDec!$D$9:$H$465,3,FALSE),"")</f>
        <v/>
      </c>
      <c r="G97" s="50">
        <f>COUNTIF($E$9:E97,E97)</f>
        <v>40</v>
      </c>
      <c r="H97" s="60"/>
    </row>
    <row r="98" spans="2:8" x14ac:dyDescent="0.35">
      <c r="B98" s="15"/>
      <c r="C98" s="134"/>
      <c r="D98" s="1">
        <f>+tblRace1B[[#This Row],[Position]]</f>
        <v>0</v>
      </c>
      <c r="E98" s="14" t="str">
        <f>IFERROR(VLOOKUP('Race1-Boy'!C98,TeamDec!$D$9:$H$465,5,FALSE),"")</f>
        <v/>
      </c>
      <c r="F98" s="16" t="str">
        <f>IFERROR(VLOOKUP('Race1-Boy'!C98,TeamDec!$D$9:$H$465,3,FALSE),"")</f>
        <v/>
      </c>
      <c r="G98" s="50">
        <f>COUNTIF($E$9:E98,E98)</f>
        <v>41</v>
      </c>
      <c r="H98" s="60"/>
    </row>
    <row r="99" spans="2:8" x14ac:dyDescent="0.35">
      <c r="B99" s="15"/>
      <c r="C99" s="134"/>
      <c r="D99" s="1">
        <f>+tblRace1B[[#This Row],[Position]]</f>
        <v>0</v>
      </c>
      <c r="E99" s="14" t="str">
        <f>IFERROR(VLOOKUP('Race1-Boy'!C99,TeamDec!$D$9:$H$465,5,FALSE),"")</f>
        <v/>
      </c>
      <c r="F99" s="16" t="str">
        <f>IFERROR(VLOOKUP('Race1-Boy'!C99,TeamDec!$D$9:$H$465,3,FALSE),"")</f>
        <v/>
      </c>
      <c r="G99" s="50">
        <f>COUNTIF($E$9:E99,E99)</f>
        <v>42</v>
      </c>
      <c r="H99" s="60"/>
    </row>
    <row r="100" spans="2:8" x14ac:dyDescent="0.35">
      <c r="B100" s="15"/>
      <c r="C100" s="134"/>
      <c r="D100" s="1">
        <f>+tblRace1B[[#This Row],[Position]]</f>
        <v>0</v>
      </c>
      <c r="E100" s="14" t="str">
        <f>IFERROR(VLOOKUP('Race1-Boy'!C100,TeamDec!$D$9:$H$465,5,FALSE),"")</f>
        <v/>
      </c>
      <c r="F100" s="16" t="str">
        <f>IFERROR(VLOOKUP('Race1-Boy'!C100,TeamDec!$D$9:$H$465,3,FALSE),"")</f>
        <v/>
      </c>
      <c r="G100" s="50">
        <f>COUNTIF($E$9:E100,E100)</f>
        <v>43</v>
      </c>
      <c r="H100" s="60"/>
    </row>
    <row r="101" spans="2:8" x14ac:dyDescent="0.35">
      <c r="B101" s="15"/>
      <c r="C101" s="134"/>
      <c r="D101" s="1">
        <f>+tblRace1B[[#This Row],[Position]]</f>
        <v>0</v>
      </c>
      <c r="E101" s="14" t="str">
        <f>IFERROR(VLOOKUP('Race1-Boy'!C101,TeamDec!$D$9:$H$465,5,FALSE),"")</f>
        <v/>
      </c>
      <c r="F101" s="16" t="str">
        <f>IFERROR(VLOOKUP('Race1-Boy'!C101,TeamDec!$D$9:$H$465,3,FALSE),"")</f>
        <v/>
      </c>
      <c r="G101" s="50">
        <f>COUNTIF($E$9:E101,E101)</f>
        <v>44</v>
      </c>
      <c r="H101" s="60"/>
    </row>
    <row r="102" spans="2:8" x14ac:dyDescent="0.35">
      <c r="B102" s="15"/>
      <c r="C102" s="134"/>
      <c r="D102" s="1">
        <f>+tblRace1B[[#This Row],[Position]]</f>
        <v>0</v>
      </c>
      <c r="E102" s="14" t="str">
        <f>IFERROR(VLOOKUP('Race1-Boy'!C102,TeamDec!$D$9:$H$465,5,FALSE),"")</f>
        <v/>
      </c>
      <c r="F102" s="16" t="str">
        <f>IFERROR(VLOOKUP('Race1-Boy'!C102,TeamDec!$D$9:$H$465,3,FALSE),"")</f>
        <v/>
      </c>
      <c r="G102" s="50">
        <f>COUNTIF($E$9:E102,E102)</f>
        <v>45</v>
      </c>
      <c r="H102" s="60"/>
    </row>
    <row r="103" spans="2:8" x14ac:dyDescent="0.35">
      <c r="B103" s="15"/>
      <c r="C103" s="134"/>
      <c r="D103" s="1">
        <f>+tblRace1B[[#This Row],[Position]]</f>
        <v>0</v>
      </c>
      <c r="E103" s="14" t="str">
        <f>IFERROR(VLOOKUP('Race1-Boy'!C103,TeamDec!$D$9:$H$465,5,FALSE),"")</f>
        <v/>
      </c>
      <c r="F103" s="16" t="str">
        <f>IFERROR(VLOOKUP('Race1-Boy'!C103,TeamDec!$D$9:$H$465,3,FALSE),"")</f>
        <v/>
      </c>
      <c r="G103" s="50">
        <f>COUNTIF($E$9:E103,E103)</f>
        <v>46</v>
      </c>
      <c r="H103" s="60"/>
    </row>
    <row r="104" spans="2:8" x14ac:dyDescent="0.35">
      <c r="B104" s="15"/>
      <c r="C104" s="134"/>
      <c r="D104" s="1">
        <f>+tblRace1B[[#This Row],[Position]]</f>
        <v>0</v>
      </c>
      <c r="E104" s="14" t="str">
        <f>IFERROR(VLOOKUP('Race1-Boy'!C104,TeamDec!$D$9:$H$465,5,FALSE),"")</f>
        <v/>
      </c>
      <c r="F104" s="16" t="str">
        <f>IFERROR(VLOOKUP('Race1-Boy'!C104,TeamDec!$D$9:$H$465,3,FALSE),"")</f>
        <v/>
      </c>
      <c r="G104" s="50">
        <f>COUNTIF($E$9:E104,E104)</f>
        <v>47</v>
      </c>
      <c r="H104" s="60"/>
    </row>
    <row r="105" spans="2:8" x14ac:dyDescent="0.35">
      <c r="B105" s="15"/>
      <c r="C105" s="134"/>
      <c r="D105" s="1">
        <f>+tblRace1B[[#This Row],[Position]]</f>
        <v>0</v>
      </c>
      <c r="E105" s="14" t="str">
        <f>IFERROR(VLOOKUP('Race1-Boy'!C105,TeamDec!$D$9:$H$465,5,FALSE),"")</f>
        <v/>
      </c>
      <c r="F105" s="16" t="str">
        <f>IFERROR(VLOOKUP('Race1-Boy'!C105,TeamDec!$D$9:$H$465,3,FALSE),"")</f>
        <v/>
      </c>
      <c r="G105" s="50">
        <f>COUNTIF($E$9:E105,E105)</f>
        <v>48</v>
      </c>
      <c r="H105" s="60"/>
    </row>
    <row r="106" spans="2:8" x14ac:dyDescent="0.35">
      <c r="B106" s="15"/>
      <c r="C106" s="134"/>
      <c r="D106" s="1">
        <f>+tblRace1B[[#This Row],[Position]]</f>
        <v>0</v>
      </c>
      <c r="E106" s="14" t="str">
        <f>IFERROR(VLOOKUP('Race1-Boy'!C106,TeamDec!$D$9:$H$465,5,FALSE),"")</f>
        <v/>
      </c>
      <c r="F106" s="16" t="str">
        <f>IFERROR(VLOOKUP('Race1-Boy'!C106,TeamDec!$D$9:$H$465,3,FALSE),"")</f>
        <v/>
      </c>
      <c r="G106" s="50">
        <f>COUNTIF($E$9:E106,E106)</f>
        <v>49</v>
      </c>
      <c r="H106" s="60"/>
    </row>
    <row r="107" spans="2:8" x14ac:dyDescent="0.35">
      <c r="B107" s="15"/>
      <c r="C107" s="134"/>
      <c r="D107" s="1">
        <f>+tblRace1B[[#This Row],[Position]]</f>
        <v>0</v>
      </c>
      <c r="E107" s="14" t="str">
        <f>IFERROR(VLOOKUP('Race1-Boy'!C107,TeamDec!$D$9:$H$465,5,FALSE),"")</f>
        <v/>
      </c>
      <c r="F107" s="16" t="str">
        <f>IFERROR(VLOOKUP('Race1-Boy'!C107,TeamDec!$D$9:$H$465,3,FALSE),"")</f>
        <v/>
      </c>
      <c r="G107" s="50">
        <f>COUNTIF($E$9:E107,E107)</f>
        <v>50</v>
      </c>
      <c r="H107" s="60"/>
    </row>
    <row r="108" spans="2:8" x14ac:dyDescent="0.35">
      <c r="B108" s="15"/>
      <c r="C108" s="134"/>
      <c r="D108" s="1">
        <f>+tblRace1B[[#This Row],[Position]]</f>
        <v>0</v>
      </c>
      <c r="E108" s="14" t="str">
        <f>IFERROR(VLOOKUP('Race1-Boy'!C108,TeamDec!$D$9:$H$465,5,FALSE),"")</f>
        <v/>
      </c>
      <c r="F108" s="16" t="str">
        <f>IFERROR(VLOOKUP('Race1-Boy'!C108,TeamDec!$D$9:$H$465,3,FALSE),"")</f>
        <v/>
      </c>
      <c r="G108" s="50">
        <f>COUNTIF($E$9:E108,E108)</f>
        <v>51</v>
      </c>
      <c r="H108" s="60"/>
    </row>
    <row r="109" spans="2:8" x14ac:dyDescent="0.35">
      <c r="B109" s="15"/>
      <c r="C109" s="134"/>
      <c r="D109" s="1">
        <f>+tblRace1B[[#This Row],[Position]]</f>
        <v>0</v>
      </c>
      <c r="E109" s="14" t="str">
        <f>IFERROR(VLOOKUP('Race1-Boy'!C109,TeamDec!$D$9:$H$465,5,FALSE),"")</f>
        <v/>
      </c>
      <c r="F109" s="16" t="str">
        <f>IFERROR(VLOOKUP('Race1-Boy'!C109,TeamDec!$D$9:$H$465,3,FALSE),"")</f>
        <v/>
      </c>
      <c r="G109" s="50">
        <f>COUNTIF($E$9:E109,E109)</f>
        <v>52</v>
      </c>
      <c r="H109" s="60"/>
    </row>
    <row r="110" spans="2:8" x14ac:dyDescent="0.35">
      <c r="B110" s="15"/>
      <c r="C110" s="134"/>
      <c r="D110" s="1">
        <f>+tblRace1B[[#This Row],[Position]]</f>
        <v>0</v>
      </c>
      <c r="E110" s="14" t="str">
        <f>IFERROR(VLOOKUP('Race1-Boy'!C110,TeamDec!$D$9:$H$465,5,FALSE),"")</f>
        <v/>
      </c>
      <c r="F110" s="16" t="str">
        <f>IFERROR(VLOOKUP('Race1-Boy'!C110,TeamDec!$D$9:$H$465,3,FALSE),"")</f>
        <v/>
      </c>
      <c r="G110" s="50">
        <f>COUNTIF($E$9:E110,E110)</f>
        <v>53</v>
      </c>
      <c r="H110" s="60"/>
    </row>
    <row r="111" spans="2:8" x14ac:dyDescent="0.35">
      <c r="B111" s="15"/>
      <c r="C111" s="134"/>
      <c r="D111" s="1">
        <f>+tblRace1B[[#This Row],[Position]]</f>
        <v>0</v>
      </c>
      <c r="E111" s="14" t="str">
        <f>IFERROR(VLOOKUP('Race1-Boy'!C111,TeamDec!$D$9:$H$465,5,FALSE),"")</f>
        <v/>
      </c>
      <c r="F111" s="16" t="str">
        <f>IFERROR(VLOOKUP('Race1-Boy'!C111,TeamDec!$D$9:$H$465,3,FALSE),"")</f>
        <v/>
      </c>
      <c r="G111" s="50">
        <f>COUNTIF($E$9:E111,E111)</f>
        <v>54</v>
      </c>
      <c r="H111" s="60"/>
    </row>
    <row r="112" spans="2:8" x14ac:dyDescent="0.35">
      <c r="B112" s="15"/>
      <c r="C112" s="134"/>
      <c r="D112" s="1">
        <f>+tblRace1B[[#This Row],[Position]]</f>
        <v>0</v>
      </c>
      <c r="E112" s="14" t="str">
        <f>IFERROR(VLOOKUP('Race1-Boy'!C112,TeamDec!$D$9:$H$465,5,FALSE),"")</f>
        <v/>
      </c>
      <c r="F112" s="16" t="str">
        <f>IFERROR(VLOOKUP('Race1-Boy'!C112,TeamDec!$D$9:$H$465,3,FALSE),"")</f>
        <v/>
      </c>
      <c r="G112" s="50">
        <f>COUNTIF($E$9:E112,E112)</f>
        <v>55</v>
      </c>
      <c r="H112" s="60"/>
    </row>
    <row r="113" spans="2:8" x14ac:dyDescent="0.35">
      <c r="B113" s="15"/>
      <c r="C113" s="134"/>
      <c r="D113" s="1">
        <f>+tblRace1B[[#This Row],[Position]]</f>
        <v>0</v>
      </c>
      <c r="E113" s="14" t="str">
        <f>IFERROR(VLOOKUP('Race1-Boy'!C113,TeamDec!$D$9:$H$465,5,FALSE),"")</f>
        <v/>
      </c>
      <c r="F113" s="16" t="str">
        <f>IFERROR(VLOOKUP('Race1-Boy'!C113,TeamDec!$D$9:$H$465,3,FALSE),"")</f>
        <v/>
      </c>
      <c r="G113" s="50">
        <f>COUNTIF($E$9:E113,E113)</f>
        <v>56</v>
      </c>
      <c r="H113" s="60"/>
    </row>
    <row r="114" spans="2:8" x14ac:dyDescent="0.35">
      <c r="B114" s="15"/>
      <c r="C114" s="134"/>
      <c r="D114" s="1">
        <f>+tblRace1B[[#This Row],[Position]]</f>
        <v>0</v>
      </c>
      <c r="E114" s="14" t="str">
        <f>IFERROR(VLOOKUP('Race1-Boy'!C114,TeamDec!$D$9:$H$465,5,FALSE),"")</f>
        <v/>
      </c>
      <c r="F114" s="16" t="str">
        <f>IFERROR(VLOOKUP('Race1-Boy'!C114,TeamDec!$D$9:$H$465,3,FALSE),"")</f>
        <v/>
      </c>
      <c r="G114" s="50">
        <f>COUNTIF($E$9:E114,E114)</f>
        <v>57</v>
      </c>
      <c r="H114" s="60"/>
    </row>
    <row r="115" spans="2:8" x14ac:dyDescent="0.35">
      <c r="B115" s="15"/>
      <c r="C115" s="134"/>
      <c r="D115" s="1">
        <f>+tblRace1B[[#This Row],[Position]]</f>
        <v>0</v>
      </c>
      <c r="E115" s="14" t="str">
        <f>IFERROR(VLOOKUP('Race1-Boy'!C115,TeamDec!$D$9:$H$465,5,FALSE),"")</f>
        <v/>
      </c>
      <c r="F115" s="16" t="str">
        <f>IFERROR(VLOOKUP('Race1-Boy'!C115,TeamDec!$D$9:$H$465,3,FALSE),"")</f>
        <v/>
      </c>
      <c r="G115" s="50">
        <f>COUNTIF($E$9:E115,E115)</f>
        <v>58</v>
      </c>
      <c r="H115" s="60"/>
    </row>
    <row r="116" spans="2:8" x14ac:dyDescent="0.35">
      <c r="B116" s="15"/>
      <c r="C116" s="134"/>
      <c r="D116" s="1">
        <f>+tblRace1B[[#This Row],[Position]]</f>
        <v>0</v>
      </c>
      <c r="E116" s="14" t="str">
        <f>IFERROR(VLOOKUP('Race1-Boy'!C116,TeamDec!$D$9:$H$465,5,FALSE),"")</f>
        <v/>
      </c>
      <c r="F116" s="16" t="str">
        <f>IFERROR(VLOOKUP('Race1-Boy'!C116,TeamDec!$D$9:$H$465,3,FALSE),"")</f>
        <v/>
      </c>
      <c r="G116" s="50">
        <f>COUNTIF($E$9:E116,E116)</f>
        <v>59</v>
      </c>
      <c r="H116" s="60"/>
    </row>
    <row r="117" spans="2:8" x14ac:dyDescent="0.35">
      <c r="B117" s="15"/>
      <c r="C117" s="134"/>
      <c r="D117" s="1">
        <f>+tblRace1B[[#This Row],[Position]]</f>
        <v>0</v>
      </c>
      <c r="E117" s="14" t="str">
        <f>IFERROR(VLOOKUP('Race1-Boy'!C117,TeamDec!$D$9:$H$465,5,FALSE),"")</f>
        <v/>
      </c>
      <c r="F117" s="16" t="str">
        <f>IFERROR(VLOOKUP('Race1-Boy'!C117,TeamDec!$D$9:$H$465,3,FALSE),"")</f>
        <v/>
      </c>
      <c r="G117" s="50">
        <f>COUNTIF($E$9:E117,E117)</f>
        <v>60</v>
      </c>
      <c r="H117" s="60"/>
    </row>
    <row r="118" spans="2:8" x14ac:dyDescent="0.35">
      <c r="B118" s="15"/>
      <c r="C118" s="134"/>
      <c r="D118" s="1">
        <f>+tblRace1B[[#This Row],[Position]]</f>
        <v>0</v>
      </c>
      <c r="E118" s="14" t="str">
        <f>IFERROR(VLOOKUP('Race1-Boy'!C118,TeamDec!$D$9:$H$465,5,FALSE),"")</f>
        <v/>
      </c>
      <c r="F118" s="16" t="str">
        <f>IFERROR(VLOOKUP('Race1-Boy'!C118,TeamDec!$D$9:$H$465,3,FALSE),"")</f>
        <v/>
      </c>
      <c r="G118" s="50">
        <f>COUNTIF($E$9:E118,E118)</f>
        <v>61</v>
      </c>
      <c r="H118" s="60"/>
    </row>
    <row r="119" spans="2:8" x14ac:dyDescent="0.35">
      <c r="B119" s="15"/>
      <c r="C119" s="134"/>
      <c r="D119" s="1">
        <f>+tblRace1B[[#This Row],[Position]]</f>
        <v>0</v>
      </c>
      <c r="E119" s="14" t="str">
        <f>IFERROR(VLOOKUP('Race1-Boy'!C119,TeamDec!$D$9:$H$465,5,FALSE),"")</f>
        <v/>
      </c>
      <c r="F119" s="16" t="str">
        <f>IFERROR(VLOOKUP('Race1-Boy'!C119,TeamDec!$D$9:$H$465,3,FALSE),"")</f>
        <v/>
      </c>
      <c r="G119" s="50">
        <f>COUNTIF($E$9:E119,E119)</f>
        <v>62</v>
      </c>
      <c r="H119" s="60"/>
    </row>
    <row r="120" spans="2:8" x14ac:dyDescent="0.35">
      <c r="B120" s="15"/>
      <c r="C120" s="134"/>
      <c r="D120" s="1">
        <f>+tblRace1B[[#This Row],[Position]]</f>
        <v>0</v>
      </c>
      <c r="E120" s="14" t="str">
        <f>IFERROR(VLOOKUP('Race1-Boy'!C120,TeamDec!$D$9:$H$465,5,FALSE),"")</f>
        <v/>
      </c>
      <c r="F120" s="16" t="str">
        <f>IFERROR(VLOOKUP('Race1-Boy'!C120,TeamDec!$D$9:$H$465,3,FALSE),"")</f>
        <v/>
      </c>
      <c r="G120" s="50">
        <f>COUNTIF($E$9:E120,E120)</f>
        <v>63</v>
      </c>
      <c r="H120" s="60"/>
    </row>
    <row r="121" spans="2:8" x14ac:dyDescent="0.35">
      <c r="B121" s="15"/>
      <c r="C121" s="134"/>
      <c r="D121" s="1">
        <f>+tblRace1B[[#This Row],[Position]]</f>
        <v>0</v>
      </c>
      <c r="E121" s="14" t="str">
        <f>IFERROR(VLOOKUP('Race1-Boy'!C121,TeamDec!$D$9:$H$465,5,FALSE),"")</f>
        <v/>
      </c>
      <c r="F121" s="16" t="str">
        <f>IFERROR(VLOOKUP('Race1-Boy'!C121,TeamDec!$D$9:$H$465,3,FALSE),"")</f>
        <v/>
      </c>
      <c r="G121" s="50">
        <f>COUNTIF($E$9:E121,E121)</f>
        <v>64</v>
      </c>
      <c r="H121" s="60"/>
    </row>
    <row r="122" spans="2:8" x14ac:dyDescent="0.35">
      <c r="B122" s="15"/>
      <c r="C122" s="134"/>
      <c r="D122" s="1">
        <f>+tblRace1B[[#This Row],[Position]]</f>
        <v>0</v>
      </c>
      <c r="E122" s="14" t="str">
        <f>IFERROR(VLOOKUP('Race1-Boy'!C122,TeamDec!$D$9:$H$465,5,FALSE),"")</f>
        <v/>
      </c>
      <c r="F122" s="16" t="str">
        <f>IFERROR(VLOOKUP('Race1-Boy'!C122,TeamDec!$D$9:$H$465,3,FALSE),"")</f>
        <v/>
      </c>
      <c r="G122" s="50">
        <f>COUNTIF($E$9:E122,E122)</f>
        <v>65</v>
      </c>
      <c r="H122" s="60"/>
    </row>
    <row r="123" spans="2:8" x14ac:dyDescent="0.35">
      <c r="B123" s="15"/>
      <c r="C123" s="134"/>
      <c r="D123" s="1">
        <f>+tblRace1B[[#This Row],[Position]]</f>
        <v>0</v>
      </c>
      <c r="E123" s="14" t="str">
        <f>IFERROR(VLOOKUP('Race1-Boy'!C123,TeamDec!$D$9:$H$465,5,FALSE),"")</f>
        <v/>
      </c>
      <c r="F123" s="16" t="str">
        <f>IFERROR(VLOOKUP('Race1-Boy'!C123,TeamDec!$D$9:$H$465,3,FALSE),"")</f>
        <v/>
      </c>
      <c r="G123" s="50">
        <f>COUNTIF($E$9:E123,E123)</f>
        <v>66</v>
      </c>
      <c r="H123" s="60"/>
    </row>
    <row r="124" spans="2:8" x14ac:dyDescent="0.35">
      <c r="B124" s="15"/>
      <c r="C124" s="134"/>
      <c r="D124" s="1">
        <f>+tblRace1B[[#This Row],[Position]]</f>
        <v>0</v>
      </c>
      <c r="E124" s="14" t="str">
        <f>IFERROR(VLOOKUP('Race1-Boy'!C124,TeamDec!$D$9:$H$465,5,FALSE),"")</f>
        <v/>
      </c>
      <c r="F124" s="16" t="str">
        <f>IFERROR(VLOOKUP('Race1-Boy'!C124,TeamDec!$D$9:$H$465,3,FALSE),"")</f>
        <v/>
      </c>
      <c r="G124" s="50">
        <f>COUNTIF($E$9:E124,E124)</f>
        <v>67</v>
      </c>
      <c r="H124" s="60"/>
    </row>
    <row r="125" spans="2:8" x14ac:dyDescent="0.35">
      <c r="B125" s="15"/>
      <c r="C125" s="134"/>
      <c r="D125" s="1">
        <f>+tblRace1B[[#This Row],[Position]]</f>
        <v>0</v>
      </c>
      <c r="E125" s="14" t="str">
        <f>IFERROR(VLOOKUP('Race1-Boy'!C125,TeamDec!$D$9:$H$465,5,FALSE),"")</f>
        <v/>
      </c>
      <c r="F125" s="16" t="str">
        <f>IFERROR(VLOOKUP('Race1-Boy'!C125,TeamDec!$D$9:$H$465,3,FALSE),"")</f>
        <v/>
      </c>
      <c r="G125" s="50">
        <f>COUNTIF($E$9:E125,E125)</f>
        <v>68</v>
      </c>
      <c r="H125" s="60"/>
    </row>
    <row r="126" spans="2:8" x14ac:dyDescent="0.35">
      <c r="B126" s="15"/>
      <c r="C126" s="134"/>
      <c r="D126" s="1">
        <f>+tblRace1B[[#This Row],[Position]]</f>
        <v>0</v>
      </c>
      <c r="E126" s="14" t="str">
        <f>IFERROR(VLOOKUP('Race1-Boy'!C126,TeamDec!$D$9:$H$465,5,FALSE),"")</f>
        <v/>
      </c>
      <c r="F126" s="16" t="str">
        <f>IFERROR(VLOOKUP('Race1-Boy'!C126,TeamDec!$D$9:$H$465,3,FALSE),"")</f>
        <v/>
      </c>
      <c r="G126" s="50">
        <f>COUNTIF($E$9:E126,E126)</f>
        <v>69</v>
      </c>
      <c r="H126" s="60"/>
    </row>
    <row r="127" spans="2:8" x14ac:dyDescent="0.35">
      <c r="B127" s="15"/>
      <c r="C127" s="134"/>
      <c r="D127" s="1">
        <f>+tblRace1B[[#This Row],[Position]]</f>
        <v>0</v>
      </c>
      <c r="E127" s="14" t="str">
        <f>IFERROR(VLOOKUP('Race1-Boy'!C127,TeamDec!$D$9:$H$465,5,FALSE),"")</f>
        <v/>
      </c>
      <c r="F127" s="16" t="str">
        <f>IFERROR(VLOOKUP('Race1-Boy'!C127,TeamDec!$D$9:$H$465,3,FALSE),"")</f>
        <v/>
      </c>
      <c r="G127" s="50">
        <f>COUNTIF($E$9:E127,E127)</f>
        <v>70</v>
      </c>
      <c r="H127" s="60"/>
    </row>
    <row r="128" spans="2:8" x14ac:dyDescent="0.35">
      <c r="B128" s="15"/>
      <c r="C128" s="134"/>
      <c r="D128" s="1">
        <f>+tblRace1B[[#This Row],[Position]]</f>
        <v>0</v>
      </c>
      <c r="E128" s="14" t="str">
        <f>IFERROR(VLOOKUP('Race1-Boy'!C128,TeamDec!$D$9:$H$465,5,FALSE),"")</f>
        <v/>
      </c>
      <c r="F128" s="16" t="str">
        <f>IFERROR(VLOOKUP('Race1-Boy'!C128,TeamDec!$D$9:$H$465,3,FALSE),"")</f>
        <v/>
      </c>
      <c r="G128" s="50">
        <f>COUNTIF($E$9:E128,E128)</f>
        <v>71</v>
      </c>
      <c r="H128" s="60"/>
    </row>
    <row r="129" spans="2:9" x14ac:dyDescent="0.35">
      <c r="B129" s="15"/>
      <c r="C129" s="134"/>
      <c r="D129" s="1">
        <f>+tblRace1B[[#This Row],[Position]]</f>
        <v>0</v>
      </c>
      <c r="E129" s="14" t="str">
        <f>IFERROR(VLOOKUP('Race1-Boy'!C129,TeamDec!$D$9:$H$465,5,FALSE),"")</f>
        <v/>
      </c>
      <c r="F129" s="16" t="str">
        <f>IFERROR(VLOOKUP('Race1-Boy'!C129,TeamDec!$D$9:$H$465,3,FALSE),"")</f>
        <v/>
      </c>
      <c r="G129" s="50">
        <f>COUNTIF($E$9:E129,E129)</f>
        <v>72</v>
      </c>
      <c r="H129" s="60"/>
    </row>
    <row r="130" spans="2:9" x14ac:dyDescent="0.35">
      <c r="B130" s="15"/>
      <c r="C130" s="134"/>
      <c r="D130" s="1">
        <f>+tblRace1B[[#This Row],[Position]]</f>
        <v>0</v>
      </c>
      <c r="E130" s="14" t="str">
        <f>IFERROR(VLOOKUP('Race1-Boy'!C130,TeamDec!$D$9:$H$465,5,FALSE),"")</f>
        <v/>
      </c>
      <c r="F130" s="16" t="str">
        <f>IFERROR(VLOOKUP('Race1-Boy'!C130,TeamDec!$D$9:$H$465,3,FALSE),"")</f>
        <v/>
      </c>
      <c r="G130" s="50">
        <f>COUNTIF($E$9:E130,E130)</f>
        <v>73</v>
      </c>
      <c r="H130" s="60"/>
    </row>
    <row r="131" spans="2:9" x14ac:dyDescent="0.35">
      <c r="B131" s="15"/>
      <c r="C131" s="134"/>
      <c r="D131" s="1">
        <f>+tblRace1B[[#This Row],[Position]]</f>
        <v>0</v>
      </c>
      <c r="E131" s="14" t="str">
        <f>IFERROR(VLOOKUP('Race1-Boy'!C131,TeamDec!$D$9:$H$465,5,FALSE),"")</f>
        <v/>
      </c>
      <c r="F131" s="16" t="str">
        <f>IFERROR(VLOOKUP('Race1-Boy'!C131,TeamDec!$D$9:$H$465,3,FALSE),"")</f>
        <v/>
      </c>
      <c r="G131" s="50">
        <f>COUNTIF($E$9:E131,E131)</f>
        <v>74</v>
      </c>
      <c r="H131" s="60"/>
    </row>
    <row r="132" spans="2:9" x14ac:dyDescent="0.35">
      <c r="B132" s="15"/>
      <c r="C132" s="134"/>
      <c r="D132" s="1">
        <f>+tblRace1B[[#This Row],[Position]]</f>
        <v>0</v>
      </c>
      <c r="E132" s="14" t="str">
        <f>IFERROR(VLOOKUP('Race1-Boy'!C132,TeamDec!$D$9:$H$465,5,FALSE),"")</f>
        <v/>
      </c>
      <c r="F132" s="16" t="str">
        <f>IFERROR(VLOOKUP('Race1-Boy'!C132,TeamDec!$D$9:$H$465,3,FALSE),"")</f>
        <v/>
      </c>
      <c r="G132" s="50">
        <f>COUNTIF($E$9:E132,E132)</f>
        <v>75</v>
      </c>
      <c r="H132" s="60"/>
    </row>
    <row r="133" spans="2:9" x14ac:dyDescent="0.35">
      <c r="B133" s="15"/>
      <c r="C133" s="134"/>
      <c r="D133" s="1">
        <f>+tblRace1B[[#This Row],[Position]]</f>
        <v>0</v>
      </c>
      <c r="E133" s="14" t="str">
        <f>IFERROR(VLOOKUP('Race1-Boy'!C133,TeamDec!$D$9:$H$465,5,FALSE),"")</f>
        <v/>
      </c>
      <c r="F133" s="16" t="str">
        <f>IFERROR(VLOOKUP('Race1-Boy'!C133,TeamDec!$D$9:$H$465,3,FALSE),"")</f>
        <v/>
      </c>
      <c r="G133" s="50">
        <f>COUNTIF($E$9:E133,E133)</f>
        <v>76</v>
      </c>
      <c r="H133" s="60"/>
    </row>
    <row r="134" spans="2:9" x14ac:dyDescent="0.35">
      <c r="B134" s="15"/>
      <c r="C134" s="134"/>
      <c r="D134" s="1">
        <f>+tblRace1B[[#This Row],[Position]]</f>
        <v>0</v>
      </c>
      <c r="E134" s="14" t="str">
        <f>IFERROR(VLOOKUP('Race1-Boy'!C134,TeamDec!$D$9:$H$465,5,FALSE),"")</f>
        <v/>
      </c>
      <c r="F134" s="16" t="str">
        <f>IFERROR(VLOOKUP('Race1-Boy'!C134,TeamDec!$D$9:$H$465,3,FALSE),"")</f>
        <v/>
      </c>
      <c r="G134" s="50">
        <f>COUNTIF($E$9:E134,E134)</f>
        <v>77</v>
      </c>
      <c r="H134" s="60"/>
    </row>
    <row r="135" spans="2:9" x14ac:dyDescent="0.35">
      <c r="B135" s="15"/>
      <c r="C135" s="134"/>
      <c r="D135" s="1">
        <f>+tblRace1B[[#This Row],[Position]]</f>
        <v>0</v>
      </c>
      <c r="E135" s="14" t="str">
        <f>IFERROR(VLOOKUP('Race1-Boy'!C135,TeamDec!$D$9:$H$465,5,FALSE),"")</f>
        <v/>
      </c>
      <c r="F135" s="16" t="str">
        <f>IFERROR(VLOOKUP('Race1-Boy'!C135,TeamDec!$D$9:$H$465,3,FALSE),"")</f>
        <v/>
      </c>
      <c r="G135" s="50">
        <f>COUNTIF($E$9:E135,E135)</f>
        <v>78</v>
      </c>
      <c r="H135" s="60"/>
    </row>
    <row r="136" spans="2:9" x14ac:dyDescent="0.35">
      <c r="B136" s="15"/>
      <c r="C136" s="134"/>
      <c r="D136" s="1">
        <f>+tblRace1B[[#This Row],[Position]]</f>
        <v>0</v>
      </c>
      <c r="E136" s="14" t="str">
        <f>IFERROR(VLOOKUP('Race1-Boy'!C136,TeamDec!$D$9:$H$465,5,FALSE),"")</f>
        <v/>
      </c>
      <c r="F136" s="16" t="str">
        <f>IFERROR(VLOOKUP('Race1-Boy'!C136,TeamDec!$D$9:$H$465,3,FALSE),"")</f>
        <v/>
      </c>
      <c r="G136" s="50">
        <f>COUNTIF($E$9:E136,E136)</f>
        <v>79</v>
      </c>
      <c r="H136" s="60"/>
    </row>
    <row r="137" spans="2:9" x14ac:dyDescent="0.35">
      <c r="B137" s="15"/>
      <c r="C137" s="134"/>
      <c r="D137" s="1">
        <f>+tblRace1B[[#This Row],[Position]]</f>
        <v>0</v>
      </c>
      <c r="E137" s="14" t="str">
        <f>IFERROR(VLOOKUP('Race1-Boy'!C137,TeamDec!$D$9:$H$465,5,FALSE),"")</f>
        <v/>
      </c>
      <c r="F137" s="16" t="str">
        <f>IFERROR(VLOOKUP('Race1-Boy'!C137,TeamDec!$D$9:$H$465,3,FALSE),"")</f>
        <v/>
      </c>
      <c r="G137" s="50">
        <f>COUNTIF($E$9:E137,E137)</f>
        <v>80</v>
      </c>
      <c r="H137" s="60"/>
    </row>
    <row r="138" spans="2:9" x14ac:dyDescent="0.35">
      <c r="B138" s="15"/>
      <c r="C138" s="134"/>
      <c r="D138" s="1">
        <f>+tblRace1B[[#This Row],[Position]]</f>
        <v>0</v>
      </c>
      <c r="E138" s="14" t="str">
        <f>IFERROR(VLOOKUP('Race1-Boy'!C138,TeamDec!$D$9:$H$465,5,FALSE),"")</f>
        <v/>
      </c>
      <c r="F138" s="16" t="str">
        <f>IFERROR(VLOOKUP('Race1-Boy'!C138,TeamDec!$D$9:$H$465,3,FALSE),"")</f>
        <v/>
      </c>
      <c r="G138" s="50">
        <f>COUNTIF($E$9:E138,E138)</f>
        <v>81</v>
      </c>
      <c r="H138" s="60"/>
    </row>
    <row r="139" spans="2:9" x14ac:dyDescent="0.35">
      <c r="B139" s="15"/>
      <c r="C139" s="134"/>
      <c r="D139" s="1">
        <f>+tblRace1B[[#This Row],[Position]]</f>
        <v>0</v>
      </c>
      <c r="E139" s="14" t="str">
        <f>IFERROR(VLOOKUP('Race1-Boy'!C139,TeamDec!$D$9:$H$465,5,FALSE),"")</f>
        <v/>
      </c>
      <c r="F139" s="16" t="str">
        <f>IFERROR(VLOOKUP('Race1-Boy'!C139,TeamDec!$D$9:$H$465,3,FALSE),"")</f>
        <v/>
      </c>
      <c r="G139" s="50">
        <f>COUNTIF($E$9:E139,E139)</f>
        <v>82</v>
      </c>
      <c r="H139" s="60"/>
      <c r="I139" s="5"/>
    </row>
    <row r="140" spans="2:9" x14ac:dyDescent="0.35">
      <c r="B140" s="15"/>
      <c r="C140" s="134"/>
      <c r="D140" s="1">
        <f>+tblRace1B[[#This Row],[Position]]</f>
        <v>0</v>
      </c>
      <c r="E140" s="14" t="str">
        <f>IFERROR(VLOOKUP('Race1-Boy'!C140,TeamDec!$D$9:$H$465,5,FALSE),"")</f>
        <v/>
      </c>
      <c r="F140" s="16" t="str">
        <f>IFERROR(VLOOKUP('Race1-Boy'!C140,TeamDec!$D$9:$H$465,3,FALSE),"")</f>
        <v/>
      </c>
      <c r="G140" s="50">
        <f>COUNTIF($E$9:E140,E140)</f>
        <v>83</v>
      </c>
      <c r="H140" s="60"/>
      <c r="I140" s="5"/>
    </row>
    <row r="141" spans="2:9" x14ac:dyDescent="0.35">
      <c r="B141" s="15"/>
      <c r="C141" s="134"/>
      <c r="D141" s="1">
        <f>+tblRace1B[[#This Row],[Position]]</f>
        <v>0</v>
      </c>
      <c r="E141" s="14" t="str">
        <f>IFERROR(VLOOKUP('Race1-Boy'!C141,TeamDec!$D$9:$H$465,5,FALSE),"")</f>
        <v/>
      </c>
      <c r="F141" s="16" t="str">
        <f>IFERROR(VLOOKUP('Race1-Boy'!C141,TeamDec!$D$9:$H$465,3,FALSE),"")</f>
        <v/>
      </c>
      <c r="G141" s="50">
        <f>COUNTIF($E$9:E141,E141)</f>
        <v>84</v>
      </c>
      <c r="H141" s="60"/>
      <c r="I141" s="5"/>
    </row>
    <row r="142" spans="2:9" x14ac:dyDescent="0.35">
      <c r="B142" s="15"/>
      <c r="C142" s="134"/>
      <c r="D142" s="1">
        <f>+tblRace1B[[#This Row],[Position]]</f>
        <v>0</v>
      </c>
      <c r="E142" s="14" t="str">
        <f>IFERROR(VLOOKUP('Race1-Boy'!C142,TeamDec!$D$9:$H$465,5,FALSE),"")</f>
        <v/>
      </c>
      <c r="F142" s="16" t="str">
        <f>IFERROR(VLOOKUP('Race1-Boy'!C142,TeamDec!$D$9:$H$465,3,FALSE),"")</f>
        <v/>
      </c>
      <c r="G142" s="50">
        <f>COUNTIF($E$9:E142,E142)</f>
        <v>85</v>
      </c>
      <c r="H142" s="60"/>
      <c r="I142" s="5"/>
    </row>
    <row r="143" spans="2:9" x14ac:dyDescent="0.35">
      <c r="B143" s="15"/>
      <c r="C143" s="134"/>
      <c r="D143" s="1">
        <f>+tblRace1B[[#This Row],[Position]]</f>
        <v>0</v>
      </c>
      <c r="E143" s="14" t="str">
        <f>IFERROR(VLOOKUP('Race1-Boy'!C143,TeamDec!$D$9:$H$465,5,FALSE),"")</f>
        <v/>
      </c>
      <c r="F143" s="16" t="str">
        <f>IFERROR(VLOOKUP('Race1-Boy'!C143,TeamDec!$D$9:$H$465,3,FALSE),"")</f>
        <v/>
      </c>
      <c r="G143" s="50">
        <f>COUNTIF($E$9:E143,E143)</f>
        <v>86</v>
      </c>
      <c r="H143" s="60"/>
      <c r="I143" s="5"/>
    </row>
    <row r="144" spans="2:9" x14ac:dyDescent="0.35">
      <c r="B144" s="15"/>
      <c r="C144" s="134"/>
      <c r="D144" s="1">
        <f>+tblRace1B[[#This Row],[Position]]</f>
        <v>0</v>
      </c>
      <c r="E144" s="14" t="str">
        <f>IFERROR(VLOOKUP('Race1-Boy'!C144,TeamDec!$D$9:$H$465,5,FALSE),"")</f>
        <v/>
      </c>
      <c r="F144" s="16" t="str">
        <f>IFERROR(VLOOKUP('Race1-Boy'!C144,TeamDec!$D$9:$H$465,3,FALSE),"")</f>
        <v/>
      </c>
      <c r="G144" s="50">
        <f>COUNTIF($E$9:E144,E144)</f>
        <v>87</v>
      </c>
      <c r="H144" s="60"/>
      <c r="I144" s="5"/>
    </row>
    <row r="145" spans="2:9" x14ac:dyDescent="0.35">
      <c r="B145" s="15"/>
      <c r="C145" s="134"/>
      <c r="D145" s="1">
        <f>+tblRace1B[[#This Row],[Position]]</f>
        <v>0</v>
      </c>
      <c r="E145" s="14" t="str">
        <f>IFERROR(VLOOKUP('Race1-Boy'!C145,TeamDec!$D$9:$H$465,5,FALSE),"")</f>
        <v/>
      </c>
      <c r="F145" s="16" t="str">
        <f>IFERROR(VLOOKUP('Race1-Boy'!C145,TeamDec!$D$9:$H$465,3,FALSE),"")</f>
        <v/>
      </c>
      <c r="G145" s="50">
        <f>COUNTIF($E$9:E145,E145)</f>
        <v>88</v>
      </c>
      <c r="H145" s="60"/>
      <c r="I145" s="5"/>
    </row>
    <row r="146" spans="2:9" x14ac:dyDescent="0.35">
      <c r="B146" s="15"/>
      <c r="C146" s="134"/>
      <c r="D146" s="1">
        <f>+tblRace1B[[#This Row],[Position]]</f>
        <v>0</v>
      </c>
      <c r="E146" s="14" t="str">
        <f>IFERROR(VLOOKUP('Race1-Boy'!C146,TeamDec!$D$9:$H$465,5,FALSE),"")</f>
        <v/>
      </c>
      <c r="F146" s="16" t="str">
        <f>IFERROR(VLOOKUP('Race1-Boy'!C146,TeamDec!$D$9:$H$465,3,FALSE),"")</f>
        <v/>
      </c>
      <c r="G146" s="50">
        <f>COUNTIF($E$9:E146,E146)</f>
        <v>89</v>
      </c>
      <c r="H146" s="60"/>
      <c r="I146" s="5"/>
    </row>
    <row r="147" spans="2:9" x14ac:dyDescent="0.35">
      <c r="B147" s="15"/>
      <c r="C147" s="134"/>
      <c r="D147" s="1">
        <f>+tblRace1B[[#This Row],[Position]]</f>
        <v>0</v>
      </c>
      <c r="E147" s="14" t="str">
        <f>IFERROR(VLOOKUP('Race1-Boy'!C147,TeamDec!$D$9:$H$465,5,FALSE),"")</f>
        <v/>
      </c>
      <c r="F147" s="16" t="str">
        <f>IFERROR(VLOOKUP('Race1-Boy'!C147,TeamDec!$D$9:$H$465,3,FALSE),"")</f>
        <v/>
      </c>
      <c r="G147" s="50">
        <f>COUNTIF($E$9:E147,E147)</f>
        <v>90</v>
      </c>
      <c r="H147" s="60"/>
      <c r="I147" s="5"/>
    </row>
    <row r="148" spans="2:9" x14ac:dyDescent="0.35">
      <c r="B148" s="15"/>
      <c r="C148" s="134"/>
      <c r="D148" s="1">
        <f>+tblRace1B[[#This Row],[Position]]</f>
        <v>0</v>
      </c>
      <c r="E148" s="14" t="str">
        <f>IFERROR(VLOOKUP('Race1-Boy'!C148,TeamDec!$D$9:$H$465,5,FALSE),"")</f>
        <v/>
      </c>
      <c r="F148" s="16" t="str">
        <f>IFERROR(VLOOKUP('Race1-Boy'!C148,TeamDec!$D$9:$H$465,3,FALSE),"")</f>
        <v/>
      </c>
      <c r="G148" s="50">
        <f>COUNTIF($E$9:E148,E148)</f>
        <v>91</v>
      </c>
      <c r="H148" s="60"/>
      <c r="I148" s="5"/>
    </row>
    <row r="149" spans="2:9" x14ac:dyDescent="0.35">
      <c r="B149" s="15"/>
      <c r="C149" s="134"/>
      <c r="D149" s="1">
        <f>+tblRace1B[[#This Row],[Position]]</f>
        <v>0</v>
      </c>
      <c r="E149" s="14" t="str">
        <f>IFERROR(VLOOKUP('Race1-Boy'!C149,TeamDec!$D$9:$H$465,5,FALSE),"")</f>
        <v/>
      </c>
      <c r="F149" s="16" t="str">
        <f>IFERROR(VLOOKUP('Race1-Boy'!C149,TeamDec!$D$9:$H$465,3,FALSE),"")</f>
        <v/>
      </c>
      <c r="G149" s="50">
        <f>COUNTIF($E$9:E149,E149)</f>
        <v>92</v>
      </c>
      <c r="H149" s="60"/>
      <c r="I149" s="5"/>
    </row>
    <row r="150" spans="2:9" x14ac:dyDescent="0.35">
      <c r="B150" s="15"/>
      <c r="C150" s="134"/>
      <c r="D150" s="1">
        <f>+tblRace1B[[#This Row],[Position]]</f>
        <v>0</v>
      </c>
      <c r="E150" s="14" t="str">
        <f>IFERROR(VLOOKUP('Race1-Boy'!C150,TeamDec!$D$9:$H$465,5,FALSE),"")</f>
        <v/>
      </c>
      <c r="F150" s="16" t="str">
        <f>IFERROR(VLOOKUP('Race1-Boy'!C150,TeamDec!$D$9:$H$465,3,FALSE),"")</f>
        <v/>
      </c>
      <c r="G150" s="50">
        <f>COUNTIF($E$9:E150,E150)</f>
        <v>93</v>
      </c>
      <c r="H150" s="60"/>
      <c r="I150" s="5"/>
    </row>
    <row r="151" spans="2:9" x14ac:dyDescent="0.35">
      <c r="B151" s="15"/>
      <c r="C151" s="134"/>
      <c r="D151" s="1">
        <f>+tblRace1B[[#This Row],[Position]]</f>
        <v>0</v>
      </c>
      <c r="E151" s="14" t="str">
        <f>IFERROR(VLOOKUP('Race1-Boy'!C151,TeamDec!$D$9:$H$465,5,FALSE),"")</f>
        <v/>
      </c>
      <c r="F151" s="16" t="str">
        <f>IFERROR(VLOOKUP('Race1-Boy'!C151,TeamDec!$D$9:$H$465,3,FALSE),"")</f>
        <v/>
      </c>
      <c r="G151" s="50">
        <f>COUNTIF($E$9:E151,E151)</f>
        <v>94</v>
      </c>
      <c r="H151" s="60"/>
      <c r="I151" s="5"/>
    </row>
    <row r="152" spans="2:9" x14ac:dyDescent="0.35">
      <c r="B152" s="15"/>
      <c r="C152" s="134"/>
      <c r="D152" s="1">
        <f>+tblRace1B[[#This Row],[Position]]</f>
        <v>0</v>
      </c>
      <c r="E152" s="14" t="str">
        <f>IFERROR(VLOOKUP('Race1-Boy'!C152,TeamDec!$D$9:$H$465,5,FALSE),"")</f>
        <v/>
      </c>
      <c r="F152" s="16" t="str">
        <f>IFERROR(VLOOKUP('Race1-Boy'!C152,TeamDec!$D$9:$H$465,3,FALSE),"")</f>
        <v/>
      </c>
      <c r="G152" s="50">
        <f>COUNTIF($E$9:E152,E152)</f>
        <v>95</v>
      </c>
      <c r="H152" s="60"/>
      <c r="I152" s="5"/>
    </row>
    <row r="153" spans="2:9" x14ac:dyDescent="0.35">
      <c r="B153" s="15"/>
      <c r="C153" s="134"/>
      <c r="D153" s="1">
        <f>+tblRace1B[[#This Row],[Position]]</f>
        <v>0</v>
      </c>
      <c r="E153" s="14" t="str">
        <f>IFERROR(VLOOKUP('Race1-Boy'!C153,TeamDec!$D$9:$H$465,5,FALSE),"")</f>
        <v/>
      </c>
      <c r="F153" s="16" t="str">
        <f>IFERROR(VLOOKUP('Race1-Boy'!C153,TeamDec!$D$9:$H$465,3,FALSE),"")</f>
        <v/>
      </c>
      <c r="G153" s="50">
        <f>COUNTIF($E$9:E153,E153)</f>
        <v>96</v>
      </c>
      <c r="H153" s="60"/>
      <c r="I153" s="5"/>
    </row>
    <row r="154" spans="2:9" x14ac:dyDescent="0.35">
      <c r="B154" s="15"/>
      <c r="C154" s="134"/>
      <c r="D154" s="1">
        <f>+tblRace1B[[#This Row],[Position]]</f>
        <v>0</v>
      </c>
      <c r="E154" s="14" t="str">
        <f>IFERROR(VLOOKUP('Race1-Boy'!C154,TeamDec!$D$9:$H$465,5,FALSE),"")</f>
        <v/>
      </c>
      <c r="F154" s="16" t="str">
        <f>IFERROR(VLOOKUP('Race1-Boy'!C154,TeamDec!$D$9:$H$465,3,FALSE),"")</f>
        <v/>
      </c>
      <c r="G154" s="50">
        <f>COUNTIF($E$9:E154,E154)</f>
        <v>97</v>
      </c>
      <c r="H154" s="60"/>
      <c r="I154" s="5"/>
    </row>
    <row r="155" spans="2:9" x14ac:dyDescent="0.35">
      <c r="B155" s="15"/>
      <c r="C155" s="134"/>
      <c r="D155" s="1">
        <f>+tblRace1B[[#This Row],[Position]]</f>
        <v>0</v>
      </c>
      <c r="E155" s="14" t="str">
        <f>IFERROR(VLOOKUP('Race1-Boy'!C155,TeamDec!$D$9:$H$465,5,FALSE),"")</f>
        <v/>
      </c>
      <c r="F155" s="16" t="str">
        <f>IFERROR(VLOOKUP('Race1-Boy'!C155,TeamDec!$D$9:$H$465,3,FALSE),"")</f>
        <v/>
      </c>
      <c r="G155" s="50">
        <f>COUNTIF($E$9:E155,E155)</f>
        <v>98</v>
      </c>
      <c r="H155" s="60"/>
      <c r="I155" s="5"/>
    </row>
    <row r="156" spans="2:9" x14ac:dyDescent="0.35">
      <c r="B156" s="15"/>
      <c r="C156" s="134"/>
      <c r="D156" s="1">
        <f>+tblRace1B[[#This Row],[Position]]</f>
        <v>0</v>
      </c>
      <c r="E156" s="14" t="str">
        <f>IFERROR(VLOOKUP('Race1-Boy'!C156,TeamDec!$D$9:$H$465,5,FALSE),"")</f>
        <v/>
      </c>
      <c r="F156" s="16" t="str">
        <f>IFERROR(VLOOKUP('Race1-Boy'!C156,TeamDec!$D$9:$H$465,3,FALSE),"")</f>
        <v/>
      </c>
      <c r="G156" s="50">
        <f>COUNTIF($E$9:E156,E156)</f>
        <v>99</v>
      </c>
      <c r="H156" s="60"/>
      <c r="I156" s="5"/>
    </row>
    <row r="157" spans="2:9" x14ac:dyDescent="0.35">
      <c r="B157" s="15"/>
      <c r="C157" s="134"/>
      <c r="D157" s="1">
        <f>+tblRace1B[[#This Row],[Position]]</f>
        <v>0</v>
      </c>
      <c r="E157" s="14" t="str">
        <f>IFERROR(VLOOKUP('Race1-Boy'!C157,TeamDec!$D$9:$H$465,5,FALSE),"")</f>
        <v/>
      </c>
      <c r="F157" s="16" t="str">
        <f>IFERROR(VLOOKUP('Race1-Boy'!C157,TeamDec!$D$9:$H$465,3,FALSE),"")</f>
        <v/>
      </c>
      <c r="G157" s="50">
        <f>COUNTIF($E$9:E157,E157)</f>
        <v>100</v>
      </c>
      <c r="H157" s="60"/>
      <c r="I157" s="5"/>
    </row>
    <row r="158" spans="2:9" x14ac:dyDescent="0.35">
      <c r="B158" s="15"/>
      <c r="C158" s="134"/>
      <c r="D158" s="1">
        <f>+tblRace1B[[#This Row],[Position]]</f>
        <v>0</v>
      </c>
      <c r="E158" s="14" t="str">
        <f>IFERROR(VLOOKUP('Race1-Boy'!C158,TeamDec!$D$9:$H$465,5,FALSE),"")</f>
        <v/>
      </c>
      <c r="F158" s="16" t="str">
        <f>IFERROR(VLOOKUP('Race1-Boy'!C158,TeamDec!$D$9:$H$465,3,FALSE),"")</f>
        <v/>
      </c>
      <c r="G158" s="50">
        <f>COUNTIF($E$9:E158,E158)</f>
        <v>101</v>
      </c>
      <c r="H158" s="60"/>
      <c r="I158" s="5"/>
    </row>
    <row r="159" spans="2:9" x14ac:dyDescent="0.35">
      <c r="B159" s="15"/>
      <c r="C159" s="134"/>
      <c r="D159" s="1">
        <f>+tblRace1B[[#This Row],[Position]]</f>
        <v>0</v>
      </c>
      <c r="E159" s="14" t="str">
        <f>IFERROR(VLOOKUP('Race1-Boy'!C159,TeamDec!$D$9:$H$465,5,FALSE),"")</f>
        <v/>
      </c>
      <c r="F159" s="16" t="str">
        <f>IFERROR(VLOOKUP('Race1-Boy'!C159,TeamDec!$D$9:$H$465,3,FALSE),"")</f>
        <v/>
      </c>
      <c r="G159" s="50">
        <f>COUNTIF($E$9:E159,E159)</f>
        <v>102</v>
      </c>
      <c r="H159" s="60"/>
      <c r="I159" s="5"/>
    </row>
    <row r="160" spans="2:9" x14ac:dyDescent="0.35">
      <c r="B160" s="15"/>
      <c r="C160" s="134"/>
      <c r="D160" s="1">
        <f>+tblRace1B[[#This Row],[Position]]</f>
        <v>0</v>
      </c>
      <c r="E160" s="14" t="str">
        <f>IFERROR(VLOOKUP('Race1-Boy'!C160,TeamDec!$D$9:$H$465,5,FALSE),"")</f>
        <v/>
      </c>
      <c r="F160" s="16" t="str">
        <f>IFERROR(VLOOKUP('Race1-Boy'!C160,TeamDec!$D$9:$H$465,3,FALSE),"")</f>
        <v/>
      </c>
      <c r="G160" s="50">
        <f>COUNTIF($E$9:E160,E160)</f>
        <v>103</v>
      </c>
      <c r="H160" s="60"/>
      <c r="I160" s="5"/>
    </row>
    <row r="161" spans="2:9" x14ac:dyDescent="0.35">
      <c r="B161" s="15"/>
      <c r="C161" s="134"/>
      <c r="D161" s="1">
        <f>+tblRace1B[[#This Row],[Position]]</f>
        <v>0</v>
      </c>
      <c r="E161" s="14" t="str">
        <f>IFERROR(VLOOKUP('Race1-Boy'!C161,TeamDec!$D$9:$H$465,5,FALSE),"")</f>
        <v/>
      </c>
      <c r="F161" s="16" t="str">
        <f>IFERROR(VLOOKUP('Race1-Boy'!C161,TeamDec!$D$9:$H$465,3,FALSE),"")</f>
        <v/>
      </c>
      <c r="G161" s="50">
        <f>COUNTIF($E$9:E161,E161)</f>
        <v>104</v>
      </c>
      <c r="H161" s="60"/>
      <c r="I161" s="5"/>
    </row>
    <row r="162" spans="2:9" x14ac:dyDescent="0.35">
      <c r="B162" s="15"/>
      <c r="C162" s="134"/>
      <c r="D162" s="1">
        <f>+tblRace1B[[#This Row],[Position]]</f>
        <v>0</v>
      </c>
      <c r="E162" s="14" t="str">
        <f>IFERROR(VLOOKUP('Race1-Boy'!C162,TeamDec!$D$9:$H$465,5,FALSE),"")</f>
        <v/>
      </c>
      <c r="F162" s="16" t="str">
        <f>IFERROR(VLOOKUP('Race1-Boy'!C162,TeamDec!$D$9:$H$465,3,FALSE),"")</f>
        <v/>
      </c>
      <c r="G162" s="50">
        <f>COUNTIF($E$9:E162,E162)</f>
        <v>105</v>
      </c>
      <c r="H162" s="60"/>
      <c r="I162" s="5"/>
    </row>
    <row r="163" spans="2:9" x14ac:dyDescent="0.35">
      <c r="B163" s="15"/>
      <c r="C163" s="134"/>
      <c r="D163" s="1">
        <f>+tblRace1B[[#This Row],[Position]]</f>
        <v>0</v>
      </c>
      <c r="E163" s="14" t="str">
        <f>IFERROR(VLOOKUP('Race1-Boy'!C163,TeamDec!$D$9:$H$465,5,FALSE),"")</f>
        <v/>
      </c>
      <c r="F163" s="16" t="str">
        <f>IFERROR(VLOOKUP('Race1-Boy'!C163,TeamDec!$D$9:$H$465,3,FALSE),"")</f>
        <v/>
      </c>
      <c r="G163" s="50">
        <f>COUNTIF($E$9:E163,E163)</f>
        <v>106</v>
      </c>
      <c r="H163" s="60"/>
      <c r="I163" s="5"/>
    </row>
    <row r="164" spans="2:9" x14ac:dyDescent="0.35">
      <c r="B164" s="15"/>
      <c r="C164" s="134"/>
      <c r="D164" s="1">
        <f>+tblRace1B[[#This Row],[Position]]</f>
        <v>0</v>
      </c>
      <c r="E164" s="14" t="str">
        <f>IFERROR(VLOOKUP('Race1-Boy'!C164,TeamDec!$D$9:$H$465,5,FALSE),"")</f>
        <v/>
      </c>
      <c r="F164" s="16" t="str">
        <f>IFERROR(VLOOKUP('Race1-Boy'!C164,TeamDec!$D$9:$H$465,3,FALSE),"")</f>
        <v/>
      </c>
      <c r="G164" s="50">
        <f>COUNTIF($E$9:E164,E164)</f>
        <v>107</v>
      </c>
      <c r="H164" s="60"/>
      <c r="I164" s="5"/>
    </row>
    <row r="165" spans="2:9" x14ac:dyDescent="0.35">
      <c r="B165" s="15"/>
      <c r="C165" s="134"/>
      <c r="D165" s="1">
        <f>+tblRace1B[[#This Row],[Position]]</f>
        <v>0</v>
      </c>
      <c r="E165" s="14" t="str">
        <f>IFERROR(VLOOKUP('Race1-Boy'!C165,TeamDec!$D$9:$H$465,5,FALSE),"")</f>
        <v/>
      </c>
      <c r="F165" s="16" t="str">
        <f>IFERROR(VLOOKUP('Race1-Boy'!C165,TeamDec!$D$9:$H$465,3,FALSE),"")</f>
        <v/>
      </c>
      <c r="G165" s="50">
        <f>COUNTIF($E$9:E165,E165)</f>
        <v>108</v>
      </c>
      <c r="H165" s="60"/>
      <c r="I165" s="5"/>
    </row>
    <row r="166" spans="2:9" x14ac:dyDescent="0.35">
      <c r="B166" s="15"/>
      <c r="C166" s="134"/>
      <c r="D166" s="1">
        <f>+tblRace1B[[#This Row],[Position]]</f>
        <v>0</v>
      </c>
      <c r="E166" s="14" t="str">
        <f>IFERROR(VLOOKUP('Race1-Boy'!C166,TeamDec!$D$9:$H$465,5,FALSE),"")</f>
        <v/>
      </c>
      <c r="F166" s="16" t="str">
        <f>IFERROR(VLOOKUP('Race1-Boy'!C166,TeamDec!$D$9:$H$465,3,FALSE),"")</f>
        <v/>
      </c>
      <c r="G166" s="50">
        <f>COUNTIF($E$9:E166,E166)</f>
        <v>109</v>
      </c>
      <c r="H166" s="60"/>
      <c r="I166" s="5"/>
    </row>
    <row r="167" spans="2:9" x14ac:dyDescent="0.35">
      <c r="B167" s="15"/>
      <c r="C167" s="134"/>
      <c r="D167" s="1">
        <f>+tblRace1B[[#This Row],[Position]]</f>
        <v>0</v>
      </c>
      <c r="E167" s="14" t="str">
        <f>IFERROR(VLOOKUP('Race1-Boy'!C167,TeamDec!$D$9:$H$465,5,FALSE),"")</f>
        <v/>
      </c>
      <c r="F167" s="16" t="str">
        <f>IFERROR(VLOOKUP('Race1-Boy'!C167,TeamDec!$D$9:$H$465,3,FALSE),"")</f>
        <v/>
      </c>
      <c r="G167" s="50">
        <f>COUNTIF($E$9:E167,E167)</f>
        <v>110</v>
      </c>
      <c r="H167" s="60"/>
      <c r="I167" s="5"/>
    </row>
    <row r="168" spans="2:9" x14ac:dyDescent="0.35">
      <c r="B168" s="15"/>
      <c r="C168" s="134"/>
      <c r="D168" s="1">
        <f>+tblRace1B[[#This Row],[Position]]</f>
        <v>0</v>
      </c>
      <c r="E168" s="14" t="str">
        <f>IFERROR(VLOOKUP('Race1-Boy'!C168,TeamDec!$D$9:$H$465,5,FALSE),"")</f>
        <v/>
      </c>
      <c r="F168" s="16" t="str">
        <f>IFERROR(VLOOKUP('Race1-Boy'!C168,TeamDec!$D$9:$H$465,3,FALSE),"")</f>
        <v/>
      </c>
      <c r="G168" s="50">
        <f>COUNTIF($E$9:E168,E168)</f>
        <v>111</v>
      </c>
      <c r="H168" s="60"/>
      <c r="I168" s="5"/>
    </row>
    <row r="169" spans="2:9" x14ac:dyDescent="0.35">
      <c r="B169" s="15"/>
      <c r="C169" s="134"/>
      <c r="D169" s="1">
        <f>+tblRace1B[[#This Row],[Position]]</f>
        <v>0</v>
      </c>
      <c r="E169" s="14" t="str">
        <f>IFERROR(VLOOKUP('Race1-Boy'!C169,TeamDec!$D$9:$H$465,5,FALSE),"")</f>
        <v/>
      </c>
      <c r="F169" s="16" t="str">
        <f>IFERROR(VLOOKUP('Race1-Boy'!C169,TeamDec!$D$9:$H$465,3,FALSE),"")</f>
        <v/>
      </c>
      <c r="G169" s="50">
        <f>COUNTIF($E$9:E169,E169)</f>
        <v>112</v>
      </c>
      <c r="H169" s="60"/>
      <c r="I169" s="5"/>
    </row>
    <row r="170" spans="2:9" x14ac:dyDescent="0.35">
      <c r="B170" s="15"/>
      <c r="C170" s="134"/>
      <c r="D170" s="1">
        <f>+tblRace1B[[#This Row],[Position]]</f>
        <v>0</v>
      </c>
      <c r="E170" s="14" t="str">
        <f>IFERROR(VLOOKUP('Race1-Boy'!C170,TeamDec!$D$9:$H$465,5,FALSE),"")</f>
        <v/>
      </c>
      <c r="F170" s="16" t="str">
        <f>IFERROR(VLOOKUP('Race1-Boy'!C170,TeamDec!$D$9:$H$465,3,FALSE),"")</f>
        <v/>
      </c>
      <c r="G170" s="50">
        <f>COUNTIF($E$9:E170,E170)</f>
        <v>113</v>
      </c>
      <c r="H170" s="60"/>
      <c r="I170" s="5"/>
    </row>
    <row r="171" spans="2:9" x14ac:dyDescent="0.35">
      <c r="B171" s="15"/>
      <c r="C171" s="134"/>
      <c r="D171" s="1">
        <f>+tblRace1B[[#This Row],[Position]]</f>
        <v>0</v>
      </c>
      <c r="E171" s="14" t="str">
        <f>IFERROR(VLOOKUP('Race1-Boy'!C171,TeamDec!$D$9:$H$465,5,FALSE),"")</f>
        <v/>
      </c>
      <c r="F171" s="16" t="str">
        <f>IFERROR(VLOOKUP('Race1-Boy'!C171,TeamDec!$D$9:$H$465,3,FALSE),"")</f>
        <v/>
      </c>
      <c r="G171" s="50">
        <f>COUNTIF($E$9:E171,E171)</f>
        <v>114</v>
      </c>
      <c r="H171" s="60"/>
      <c r="I171" s="5"/>
    </row>
    <row r="172" spans="2:9" x14ac:dyDescent="0.35">
      <c r="B172" s="15"/>
      <c r="C172" s="134"/>
      <c r="D172" s="1">
        <f>+tblRace1B[[#This Row],[Position]]</f>
        <v>0</v>
      </c>
      <c r="E172" s="14" t="str">
        <f>IFERROR(VLOOKUP('Race1-Boy'!C172,TeamDec!$D$9:$H$465,5,FALSE),"")</f>
        <v/>
      </c>
      <c r="F172" s="16" t="str">
        <f>IFERROR(VLOOKUP('Race1-Boy'!C172,TeamDec!$D$9:$H$465,3,FALSE),"")</f>
        <v/>
      </c>
      <c r="G172" s="50">
        <f>COUNTIF($E$9:E172,E172)</f>
        <v>115</v>
      </c>
      <c r="H172" s="60"/>
      <c r="I172" s="5"/>
    </row>
    <row r="173" spans="2:9" x14ac:dyDescent="0.35">
      <c r="B173" s="15"/>
      <c r="C173" s="134"/>
      <c r="D173" s="1">
        <f>+tblRace1B[[#This Row],[Position]]</f>
        <v>0</v>
      </c>
      <c r="E173" s="14" t="str">
        <f>IFERROR(VLOOKUP('Race1-Boy'!C173,TeamDec!$D$9:$H$465,5,FALSE),"")</f>
        <v/>
      </c>
      <c r="F173" s="16" t="str">
        <f>IFERROR(VLOOKUP('Race1-Boy'!C173,TeamDec!$D$9:$H$465,3,FALSE),"")</f>
        <v/>
      </c>
      <c r="G173" s="50">
        <f>COUNTIF($E$9:E173,E173)</f>
        <v>116</v>
      </c>
      <c r="H173" s="60"/>
      <c r="I173" s="5"/>
    </row>
    <row r="174" spans="2:9" x14ac:dyDescent="0.35">
      <c r="B174" s="15"/>
      <c r="C174" s="134"/>
      <c r="D174" s="1">
        <f>+tblRace1B[[#This Row],[Position]]</f>
        <v>0</v>
      </c>
      <c r="E174" s="14" t="str">
        <f>IFERROR(VLOOKUP('Race1-Boy'!C174,TeamDec!$D$9:$H$465,5,FALSE),"")</f>
        <v/>
      </c>
      <c r="F174" s="16" t="str">
        <f>IFERROR(VLOOKUP('Race1-Boy'!C174,TeamDec!$D$9:$H$465,3,FALSE),"")</f>
        <v/>
      </c>
      <c r="G174" s="50">
        <f>COUNTIF($E$9:E174,E174)</f>
        <v>117</v>
      </c>
      <c r="H174" s="60"/>
      <c r="I174" s="5"/>
    </row>
    <row r="175" spans="2:9" x14ac:dyDescent="0.35">
      <c r="B175" s="15"/>
      <c r="C175" s="134"/>
      <c r="D175" s="1">
        <f>+tblRace1B[[#This Row],[Position]]</f>
        <v>0</v>
      </c>
      <c r="E175" s="14" t="str">
        <f>IFERROR(VLOOKUP('Race1-Boy'!C175,TeamDec!$D$9:$H$465,5,FALSE),"")</f>
        <v/>
      </c>
      <c r="F175" s="16" t="str">
        <f>IFERROR(VLOOKUP('Race1-Boy'!C175,TeamDec!$D$9:$H$465,3,FALSE),"")</f>
        <v/>
      </c>
      <c r="G175" s="50">
        <f>COUNTIF($E$9:E175,E175)</f>
        <v>118</v>
      </c>
      <c r="H175" s="60"/>
      <c r="I175" s="5"/>
    </row>
    <row r="176" spans="2:9" x14ac:dyDescent="0.35">
      <c r="B176" s="15"/>
      <c r="C176" s="134"/>
      <c r="D176" s="1">
        <f>+tblRace1B[[#This Row],[Position]]</f>
        <v>0</v>
      </c>
      <c r="E176" s="14" t="str">
        <f>IFERROR(VLOOKUP('Race1-Boy'!C176,TeamDec!$D$9:$H$465,5,FALSE),"")</f>
        <v/>
      </c>
      <c r="F176" s="16" t="str">
        <f>IFERROR(VLOOKUP('Race1-Boy'!C176,TeamDec!$D$9:$H$465,3,FALSE),"")</f>
        <v/>
      </c>
      <c r="G176" s="50">
        <f>COUNTIF($E$9:E176,E176)</f>
        <v>119</v>
      </c>
      <c r="H176" s="60"/>
      <c r="I176" s="5"/>
    </row>
    <row r="177" spans="2:9" x14ac:dyDescent="0.35">
      <c r="B177" s="15"/>
      <c r="C177" s="134"/>
      <c r="D177" s="1">
        <f>+tblRace1B[[#This Row],[Position]]</f>
        <v>0</v>
      </c>
      <c r="E177" s="14" t="str">
        <f>IFERROR(VLOOKUP('Race1-Boy'!C177,TeamDec!$D$9:$H$465,5,FALSE),"")</f>
        <v/>
      </c>
      <c r="F177" s="16" t="str">
        <f>IFERROR(VLOOKUP('Race1-Boy'!C177,TeamDec!$D$9:$H$465,3,FALSE),"")</f>
        <v/>
      </c>
      <c r="G177" s="50">
        <f>COUNTIF($E$9:E177,E177)</f>
        <v>120</v>
      </c>
      <c r="H177" s="60"/>
      <c r="I177" s="5"/>
    </row>
    <row r="178" spans="2:9" x14ac:dyDescent="0.35">
      <c r="B178" s="15"/>
      <c r="C178" s="134"/>
      <c r="D178" s="1">
        <f>+tblRace1B[[#This Row],[Position]]</f>
        <v>0</v>
      </c>
      <c r="E178" s="14" t="str">
        <f>IFERROR(VLOOKUP('Race1-Boy'!C178,TeamDec!$D$9:$H$465,5,FALSE),"")</f>
        <v/>
      </c>
      <c r="F178" s="16" t="str">
        <f>IFERROR(VLOOKUP('Race1-Boy'!C178,TeamDec!$D$9:$H$465,3,FALSE),"")</f>
        <v/>
      </c>
      <c r="G178" s="50">
        <f>COUNTIF($E$9:E178,E178)</f>
        <v>121</v>
      </c>
      <c r="H178" s="60"/>
      <c r="I178" s="5"/>
    </row>
    <row r="179" spans="2:9" x14ac:dyDescent="0.35">
      <c r="B179" s="15"/>
      <c r="C179" s="134"/>
      <c r="D179" s="1">
        <f>+tblRace1B[[#This Row],[Position]]</f>
        <v>0</v>
      </c>
      <c r="E179" s="14" t="str">
        <f>IFERROR(VLOOKUP('Race1-Boy'!C179,TeamDec!$D$9:$H$465,5,FALSE),"")</f>
        <v/>
      </c>
      <c r="F179" s="16" t="str">
        <f>IFERROR(VLOOKUP('Race1-Boy'!C179,TeamDec!$D$9:$H$465,3,FALSE),"")</f>
        <v/>
      </c>
      <c r="G179" s="50">
        <f>COUNTIF($E$9:E179,E179)</f>
        <v>122</v>
      </c>
      <c r="H179" s="60"/>
      <c r="I179" s="5"/>
    </row>
    <row r="180" spans="2:9" x14ac:dyDescent="0.35">
      <c r="B180" s="15"/>
      <c r="C180" s="134"/>
      <c r="D180" s="1">
        <f>+tblRace1B[[#This Row],[Position]]</f>
        <v>0</v>
      </c>
      <c r="E180" s="14" t="str">
        <f>IFERROR(VLOOKUP('Race1-Boy'!C180,TeamDec!$D$9:$H$465,5,FALSE),"")</f>
        <v/>
      </c>
      <c r="F180" s="16" t="str">
        <f>IFERROR(VLOOKUP('Race1-Boy'!C180,TeamDec!$D$9:$H$465,3,FALSE),"")</f>
        <v/>
      </c>
      <c r="G180" s="50">
        <f>COUNTIF($E$9:E180,E180)</f>
        <v>123</v>
      </c>
      <c r="H180" s="60"/>
      <c r="I180" s="5"/>
    </row>
    <row r="181" spans="2:9" x14ac:dyDescent="0.35">
      <c r="B181" s="15"/>
      <c r="C181" s="134"/>
      <c r="D181" s="1">
        <f>+tblRace1B[[#This Row],[Position]]</f>
        <v>0</v>
      </c>
      <c r="E181" s="14" t="str">
        <f>IFERROR(VLOOKUP('Race1-Boy'!C181,TeamDec!$D$9:$H$465,5,FALSE),"")</f>
        <v/>
      </c>
      <c r="F181" s="16" t="str">
        <f>IFERROR(VLOOKUP('Race1-Boy'!C181,TeamDec!$D$9:$H$465,3,FALSE),"")</f>
        <v/>
      </c>
      <c r="G181" s="50">
        <f>COUNTIF($E$9:E181,E181)</f>
        <v>124</v>
      </c>
      <c r="H181" s="60"/>
      <c r="I181" s="5"/>
    </row>
    <row r="182" spans="2:9" x14ac:dyDescent="0.35">
      <c r="B182" s="15"/>
      <c r="C182" s="134"/>
      <c r="D182" s="1">
        <f>+tblRace1B[[#This Row],[Position]]</f>
        <v>0</v>
      </c>
      <c r="E182" s="14" t="str">
        <f>IFERROR(VLOOKUP('Race1-Boy'!C182,TeamDec!$D$9:$H$465,5,FALSE),"")</f>
        <v/>
      </c>
      <c r="F182" s="16" t="str">
        <f>IFERROR(VLOOKUP('Race1-Boy'!C182,TeamDec!$D$9:$H$465,3,FALSE),"")</f>
        <v/>
      </c>
      <c r="G182" s="50">
        <f>COUNTIF($E$9:E182,E182)</f>
        <v>125</v>
      </c>
      <c r="H182" s="60"/>
      <c r="I182" s="5"/>
    </row>
    <row r="183" spans="2:9" x14ac:dyDescent="0.35">
      <c r="B183" s="15"/>
      <c r="C183" s="134"/>
      <c r="D183" s="1">
        <f>+tblRace1B[[#This Row],[Position]]</f>
        <v>0</v>
      </c>
      <c r="E183" s="14" t="str">
        <f>IFERROR(VLOOKUP('Race1-Boy'!C183,TeamDec!$D$9:$H$465,5,FALSE),"")</f>
        <v/>
      </c>
      <c r="F183" s="16" t="str">
        <f>IFERROR(VLOOKUP('Race1-Boy'!C183,TeamDec!$D$9:$H$465,3,FALSE),"")</f>
        <v/>
      </c>
      <c r="G183" s="50">
        <f>COUNTIF($E$9:E183,E183)</f>
        <v>126</v>
      </c>
      <c r="H183" s="60"/>
      <c r="I183" s="5"/>
    </row>
    <row r="184" spans="2:9" x14ac:dyDescent="0.35">
      <c r="B184" s="15"/>
      <c r="C184" s="134"/>
      <c r="D184" s="1">
        <f>+tblRace1B[[#This Row],[Position]]</f>
        <v>0</v>
      </c>
      <c r="E184" s="14" t="str">
        <f>IFERROR(VLOOKUP('Race1-Boy'!C184,TeamDec!$D$9:$H$465,5,FALSE),"")</f>
        <v/>
      </c>
      <c r="F184" s="16" t="str">
        <f>IFERROR(VLOOKUP('Race1-Boy'!C184,TeamDec!$D$9:$H$465,3,FALSE),"")</f>
        <v/>
      </c>
      <c r="G184" s="50">
        <f>COUNTIF($E$9:E184,E184)</f>
        <v>127</v>
      </c>
      <c r="H184" s="60"/>
      <c r="I184" s="5"/>
    </row>
    <row r="185" spans="2:9" x14ac:dyDescent="0.35">
      <c r="B185" s="15"/>
      <c r="C185" s="134"/>
      <c r="D185" s="1">
        <f>+tblRace1B[[#This Row],[Position]]</f>
        <v>0</v>
      </c>
      <c r="E185" s="14" t="str">
        <f>IFERROR(VLOOKUP('Race1-Boy'!C185,TeamDec!$D$9:$H$465,5,FALSE),"")</f>
        <v/>
      </c>
      <c r="F185" s="16" t="str">
        <f>IFERROR(VLOOKUP('Race1-Boy'!C185,TeamDec!$D$9:$H$465,3,FALSE),"")</f>
        <v/>
      </c>
      <c r="G185" s="50">
        <f>COUNTIF($E$9:E185,E185)</f>
        <v>128</v>
      </c>
      <c r="H185" s="60"/>
      <c r="I185" s="5"/>
    </row>
    <row r="186" spans="2:9" x14ac:dyDescent="0.35">
      <c r="B186" s="15"/>
      <c r="C186" s="134"/>
      <c r="D186" s="1">
        <f>+tblRace1B[[#This Row],[Position]]</f>
        <v>0</v>
      </c>
      <c r="E186" s="14" t="str">
        <f>IFERROR(VLOOKUP('Race1-Boy'!C186,TeamDec!$D$9:$H$465,5,FALSE),"")</f>
        <v/>
      </c>
      <c r="F186" s="16" t="str">
        <f>IFERROR(VLOOKUP('Race1-Boy'!C186,TeamDec!$D$9:$H$465,3,FALSE),"")</f>
        <v/>
      </c>
      <c r="G186" s="50">
        <f>COUNTIF($E$9:E186,E186)</f>
        <v>129</v>
      </c>
      <c r="H186" s="60"/>
      <c r="I186" s="5"/>
    </row>
    <row r="187" spans="2:9" x14ac:dyDescent="0.35">
      <c r="B187" s="15"/>
      <c r="C187" s="134"/>
      <c r="D187" s="1">
        <f>+tblRace1B[[#This Row],[Position]]</f>
        <v>0</v>
      </c>
      <c r="E187" s="14" t="str">
        <f>IFERROR(VLOOKUP('Race1-Boy'!C187,TeamDec!$D$9:$H$465,5,FALSE),"")</f>
        <v/>
      </c>
      <c r="F187" s="16" t="str">
        <f>IFERROR(VLOOKUP('Race1-Boy'!C187,TeamDec!$D$9:$H$465,3,FALSE),"")</f>
        <v/>
      </c>
      <c r="G187" s="50">
        <f>COUNTIF($E$9:E187,E187)</f>
        <v>130</v>
      </c>
      <c r="H187" s="60"/>
      <c r="I187" s="5"/>
    </row>
    <row r="188" spans="2:9" x14ac:dyDescent="0.35">
      <c r="B188" s="15"/>
      <c r="C188" s="134"/>
      <c r="D188" s="1">
        <f>+tblRace1B[[#This Row],[Position]]</f>
        <v>0</v>
      </c>
      <c r="E188" s="14" t="str">
        <f>IFERROR(VLOOKUP('Race1-Boy'!C188,TeamDec!$D$9:$H$465,5,FALSE),"")</f>
        <v/>
      </c>
      <c r="F188" s="16" t="str">
        <f>IFERROR(VLOOKUP('Race1-Boy'!C188,TeamDec!$D$9:$H$465,3,FALSE),"")</f>
        <v/>
      </c>
      <c r="G188" s="50">
        <f>COUNTIF($E$9:E188,E188)</f>
        <v>131</v>
      </c>
      <c r="H188" s="60"/>
      <c r="I188" s="5"/>
    </row>
    <row r="189" spans="2:9" x14ac:dyDescent="0.35">
      <c r="B189" s="15"/>
      <c r="C189" s="134"/>
      <c r="D189" s="1">
        <f>+tblRace1B[[#This Row],[Position]]</f>
        <v>0</v>
      </c>
      <c r="E189" s="14" t="str">
        <f>IFERROR(VLOOKUP('Race1-Boy'!C189,TeamDec!$D$9:$H$465,5,FALSE),"")</f>
        <v/>
      </c>
      <c r="F189" s="16" t="str">
        <f>IFERROR(VLOOKUP('Race1-Boy'!C189,TeamDec!$D$9:$H$465,3,FALSE),"")</f>
        <v/>
      </c>
      <c r="G189" s="50">
        <f>COUNTIF($E$9:E189,E189)</f>
        <v>132</v>
      </c>
      <c r="H189" s="60"/>
      <c r="I189" s="5"/>
    </row>
    <row r="190" spans="2:9" x14ac:dyDescent="0.35">
      <c r="B190" s="15"/>
      <c r="C190" s="134"/>
      <c r="D190" s="1">
        <f>+tblRace1B[[#This Row],[Position]]</f>
        <v>0</v>
      </c>
      <c r="E190" s="14" t="str">
        <f>IFERROR(VLOOKUP('Race1-Boy'!C190,TeamDec!$D$9:$H$465,5,FALSE),"")</f>
        <v/>
      </c>
      <c r="F190" s="16" t="str">
        <f>IFERROR(VLOOKUP('Race1-Boy'!C190,TeamDec!$D$9:$H$465,3,FALSE),"")</f>
        <v/>
      </c>
      <c r="G190" s="50">
        <f>COUNTIF($E$9:E190,E190)</f>
        <v>133</v>
      </c>
      <c r="H190" s="60"/>
      <c r="I190" s="5"/>
    </row>
    <row r="191" spans="2:9" x14ac:dyDescent="0.35">
      <c r="B191" s="15"/>
      <c r="C191" s="134"/>
      <c r="D191" s="1">
        <f>+tblRace1B[[#This Row],[Position]]</f>
        <v>0</v>
      </c>
      <c r="E191" s="14" t="str">
        <f>IFERROR(VLOOKUP('Race1-Boy'!C191,TeamDec!$D$9:$H$465,5,FALSE),"")</f>
        <v/>
      </c>
      <c r="F191" s="16" t="str">
        <f>IFERROR(VLOOKUP('Race1-Boy'!C191,TeamDec!$D$9:$H$465,3,FALSE),"")</f>
        <v/>
      </c>
      <c r="G191" s="50">
        <f>COUNTIF($E$9:E191,E191)</f>
        <v>134</v>
      </c>
      <c r="H191" s="60"/>
      <c r="I191" s="5"/>
    </row>
    <row r="192" spans="2:9" x14ac:dyDescent="0.35">
      <c r="B192" s="15"/>
      <c r="C192" s="134"/>
      <c r="D192" s="1">
        <f>+tblRace1B[[#This Row],[Position]]</f>
        <v>0</v>
      </c>
      <c r="E192" s="14" t="str">
        <f>IFERROR(VLOOKUP('Race1-Boy'!C192,TeamDec!$D$9:$H$465,5,FALSE),"")</f>
        <v/>
      </c>
      <c r="F192" s="16" t="str">
        <f>IFERROR(VLOOKUP('Race1-Boy'!C192,TeamDec!$D$9:$H$465,3,FALSE),"")</f>
        <v/>
      </c>
      <c r="G192" s="50">
        <f>COUNTIF($E$9:E192,E192)</f>
        <v>135</v>
      </c>
      <c r="H192" s="60"/>
      <c r="I192" s="5"/>
    </row>
    <row r="193" spans="2:9" x14ac:dyDescent="0.35">
      <c r="B193" s="15"/>
      <c r="C193" s="134"/>
      <c r="D193" s="1">
        <f>+tblRace1B[[#This Row],[Position]]</f>
        <v>0</v>
      </c>
      <c r="E193" s="14" t="str">
        <f>IFERROR(VLOOKUP('Race1-Boy'!C193,TeamDec!$D$9:$H$465,5,FALSE),"")</f>
        <v/>
      </c>
      <c r="F193" s="16" t="str">
        <f>IFERROR(VLOOKUP('Race1-Boy'!C193,TeamDec!$D$9:$H$465,3,FALSE),"")</f>
        <v/>
      </c>
      <c r="G193" s="50">
        <f>COUNTIF($E$9:E193,E193)</f>
        <v>136</v>
      </c>
      <c r="H193" s="60"/>
      <c r="I193" s="5"/>
    </row>
    <row r="194" spans="2:9" x14ac:dyDescent="0.35">
      <c r="B194" s="15"/>
      <c r="C194" s="134"/>
      <c r="D194" s="1">
        <f>+tblRace1B[[#This Row],[Position]]</f>
        <v>0</v>
      </c>
      <c r="E194" s="14" t="str">
        <f>IFERROR(VLOOKUP('Race1-Boy'!C194,TeamDec!$D$9:$H$465,5,FALSE),"")</f>
        <v/>
      </c>
      <c r="F194" s="16" t="str">
        <f>IFERROR(VLOOKUP('Race1-Boy'!C194,TeamDec!$D$9:$H$465,3,FALSE),"")</f>
        <v/>
      </c>
      <c r="G194" s="50">
        <f>COUNTIF($E$9:E194,E194)</f>
        <v>137</v>
      </c>
      <c r="H194" s="60"/>
      <c r="I194" s="5"/>
    </row>
    <row r="195" spans="2:9" x14ac:dyDescent="0.35">
      <c r="B195" s="15"/>
      <c r="C195" s="134"/>
      <c r="D195" s="1">
        <f>+tblRace1B[[#This Row],[Position]]</f>
        <v>0</v>
      </c>
      <c r="E195" s="14" t="str">
        <f>IFERROR(VLOOKUP('Race1-Boy'!C195,TeamDec!$D$9:$H$465,5,FALSE),"")</f>
        <v/>
      </c>
      <c r="F195" s="16" t="str">
        <f>IFERROR(VLOOKUP('Race1-Boy'!C195,TeamDec!$D$9:$H$465,3,FALSE),"")</f>
        <v/>
      </c>
      <c r="G195" s="50">
        <f>COUNTIF($E$9:E195,E195)</f>
        <v>138</v>
      </c>
      <c r="H195" s="60"/>
      <c r="I195" s="5"/>
    </row>
    <row r="196" spans="2:9" x14ac:dyDescent="0.35">
      <c r="B196" s="15"/>
      <c r="C196" s="134"/>
      <c r="D196" s="1">
        <f>+tblRace1B[[#This Row],[Position]]</f>
        <v>0</v>
      </c>
      <c r="E196" s="14" t="str">
        <f>IFERROR(VLOOKUP('Race1-Boy'!C196,TeamDec!$D$9:$H$465,5,FALSE),"")</f>
        <v/>
      </c>
      <c r="F196" s="16" t="str">
        <f>IFERROR(VLOOKUP('Race1-Boy'!C196,TeamDec!$D$9:$H$465,3,FALSE),"")</f>
        <v/>
      </c>
      <c r="G196" s="50">
        <f>COUNTIF($E$9:E196,E196)</f>
        <v>139</v>
      </c>
      <c r="H196" s="60"/>
      <c r="I196" s="5"/>
    </row>
    <row r="197" spans="2:9" x14ac:dyDescent="0.35">
      <c r="B197" s="15"/>
      <c r="C197" s="134"/>
      <c r="D197" s="1">
        <f>+tblRace1B[[#This Row],[Position]]</f>
        <v>0</v>
      </c>
      <c r="E197" s="14" t="str">
        <f>IFERROR(VLOOKUP('Race1-Boy'!C197,TeamDec!$D$9:$H$465,5,FALSE),"")</f>
        <v/>
      </c>
      <c r="F197" s="16" t="str">
        <f>IFERROR(VLOOKUP('Race1-Boy'!C197,TeamDec!$D$9:$H$465,3,FALSE),"")</f>
        <v/>
      </c>
      <c r="G197" s="50">
        <f>COUNTIF($E$9:E197,E197)</f>
        <v>140</v>
      </c>
      <c r="H197" s="60"/>
      <c r="I197" s="5"/>
    </row>
    <row r="198" spans="2:9" x14ac:dyDescent="0.35">
      <c r="B198" s="15"/>
      <c r="C198" s="134"/>
      <c r="D198" s="1">
        <f>+tblRace1B[[#This Row],[Position]]</f>
        <v>0</v>
      </c>
      <c r="E198" s="14" t="str">
        <f>IFERROR(VLOOKUP('Race1-Boy'!C198,TeamDec!$D$9:$H$465,5,FALSE),"")</f>
        <v/>
      </c>
      <c r="F198" s="16" t="str">
        <f>IFERROR(VLOOKUP('Race1-Boy'!C198,TeamDec!$D$9:$H$465,3,FALSE),"")</f>
        <v/>
      </c>
      <c r="G198" s="50">
        <f>COUNTIF($E$9:E198,E198)</f>
        <v>141</v>
      </c>
      <c r="H198" s="60"/>
      <c r="I198" s="5"/>
    </row>
    <row r="199" spans="2:9" x14ac:dyDescent="0.35">
      <c r="B199" s="15"/>
      <c r="C199" s="134"/>
      <c r="D199" s="1">
        <f>+tblRace1B[[#This Row],[Position]]</f>
        <v>0</v>
      </c>
      <c r="E199" s="14" t="str">
        <f>IFERROR(VLOOKUP('Race1-Boy'!C199,TeamDec!$D$9:$H$465,5,FALSE),"")</f>
        <v/>
      </c>
      <c r="F199" s="16" t="str">
        <f>IFERROR(VLOOKUP('Race1-Boy'!C199,TeamDec!$D$9:$H$465,3,FALSE),"")</f>
        <v/>
      </c>
      <c r="G199" s="50">
        <f>COUNTIF($E$9:E199,E199)</f>
        <v>142</v>
      </c>
      <c r="H199" s="60"/>
      <c r="I199" s="5"/>
    </row>
    <row r="200" spans="2:9" x14ac:dyDescent="0.35">
      <c r="B200" s="15"/>
      <c r="C200" s="134"/>
      <c r="D200" s="1">
        <f>+tblRace1B[[#This Row],[Position]]</f>
        <v>0</v>
      </c>
      <c r="E200" s="14" t="str">
        <f>IFERROR(VLOOKUP('Race1-Boy'!C200,TeamDec!$D$9:$H$465,5,FALSE),"")</f>
        <v/>
      </c>
      <c r="F200" s="16" t="str">
        <f>IFERROR(VLOOKUP('Race1-Boy'!C200,TeamDec!$D$9:$H$465,3,FALSE),"")</f>
        <v/>
      </c>
      <c r="G200" s="50">
        <f>COUNTIF($E$9:E200,E200)</f>
        <v>143</v>
      </c>
      <c r="H200" s="60"/>
      <c r="I200" s="5"/>
    </row>
    <row r="201" spans="2:9" x14ac:dyDescent="0.35">
      <c r="B201" s="15"/>
      <c r="C201" s="134"/>
      <c r="D201" s="1">
        <f>+tblRace1B[[#This Row],[Position]]</f>
        <v>0</v>
      </c>
      <c r="E201" s="14" t="str">
        <f>IFERROR(VLOOKUP('Race1-Boy'!C201,TeamDec!$D$9:$H$465,5,FALSE),"")</f>
        <v/>
      </c>
      <c r="F201" s="16" t="str">
        <f>IFERROR(VLOOKUP('Race1-Boy'!C201,TeamDec!$D$9:$H$465,3,FALSE),"")</f>
        <v/>
      </c>
      <c r="G201" s="50">
        <f>COUNTIF($E$9:E201,E201)</f>
        <v>144</v>
      </c>
      <c r="H201" s="60"/>
      <c r="I201" s="5"/>
    </row>
    <row r="202" spans="2:9" x14ac:dyDescent="0.35">
      <c r="B202" s="15"/>
      <c r="C202" s="134"/>
      <c r="D202" s="1">
        <f>+tblRace1B[[#This Row],[Position]]</f>
        <v>0</v>
      </c>
      <c r="E202" s="14" t="str">
        <f>IFERROR(VLOOKUP('Race1-Boy'!C202,TeamDec!$D$9:$H$465,5,FALSE),"")</f>
        <v/>
      </c>
      <c r="F202" s="16" t="str">
        <f>IFERROR(VLOOKUP('Race1-Boy'!C202,TeamDec!$D$9:$H$465,3,FALSE),"")</f>
        <v/>
      </c>
      <c r="G202" s="50">
        <f>COUNTIF($E$9:E202,E202)</f>
        <v>145</v>
      </c>
      <c r="H202" s="60"/>
      <c r="I202" s="5"/>
    </row>
    <row r="203" spans="2:9" x14ac:dyDescent="0.35">
      <c r="B203" s="15"/>
      <c r="C203" s="134"/>
      <c r="D203" s="1">
        <f>+tblRace1B[[#This Row],[Position]]</f>
        <v>0</v>
      </c>
      <c r="E203" s="14" t="str">
        <f>IFERROR(VLOOKUP('Race1-Boy'!C203,TeamDec!$D$9:$H$465,5,FALSE),"")</f>
        <v/>
      </c>
      <c r="F203" s="16" t="str">
        <f>IFERROR(VLOOKUP('Race1-Boy'!C203,TeamDec!$D$9:$H$465,3,FALSE),"")</f>
        <v/>
      </c>
      <c r="G203" s="50">
        <f>COUNTIF($E$9:E203,E203)</f>
        <v>146</v>
      </c>
      <c r="H203" s="60"/>
      <c r="I203" s="5"/>
    </row>
    <row r="204" spans="2:9" x14ac:dyDescent="0.35">
      <c r="B204" s="15"/>
      <c r="C204" s="134"/>
      <c r="D204" s="1">
        <f>+tblRace1B[[#This Row],[Position]]</f>
        <v>0</v>
      </c>
      <c r="E204" s="14" t="str">
        <f>IFERROR(VLOOKUP('Race1-Boy'!C204,TeamDec!$D$9:$H$465,5,FALSE),"")</f>
        <v/>
      </c>
      <c r="F204" s="16" t="str">
        <f>IFERROR(VLOOKUP('Race1-Boy'!C204,TeamDec!$D$9:$H$465,3,FALSE),"")</f>
        <v/>
      </c>
      <c r="G204" s="50">
        <f>COUNTIF($E$9:E204,E204)</f>
        <v>147</v>
      </c>
      <c r="H204" s="60"/>
      <c r="I204" s="5"/>
    </row>
    <row r="205" spans="2:9" x14ac:dyDescent="0.35">
      <c r="B205" s="15"/>
      <c r="C205" s="134"/>
      <c r="D205" s="1">
        <f>+tblRace1B[[#This Row],[Position]]</f>
        <v>0</v>
      </c>
      <c r="E205" s="14" t="str">
        <f>IFERROR(VLOOKUP('Race1-Boy'!C205,TeamDec!$D$9:$H$465,5,FALSE),"")</f>
        <v/>
      </c>
      <c r="F205" s="16" t="str">
        <f>IFERROR(VLOOKUP('Race1-Boy'!C205,TeamDec!$D$9:$H$465,3,FALSE),"")</f>
        <v/>
      </c>
      <c r="G205" s="50">
        <f>COUNTIF($E$9:E205,E205)</f>
        <v>148</v>
      </c>
      <c r="H205" s="60"/>
      <c r="I205" s="5"/>
    </row>
    <row r="206" spans="2:9" x14ac:dyDescent="0.35">
      <c r="B206" s="15"/>
      <c r="C206" s="134"/>
      <c r="D206" s="1">
        <f>+tblRace1B[[#This Row],[Position]]</f>
        <v>0</v>
      </c>
      <c r="E206" s="14" t="str">
        <f>IFERROR(VLOOKUP('Race1-Boy'!C206,TeamDec!$D$9:$H$465,5,FALSE),"")</f>
        <v/>
      </c>
      <c r="F206" s="16" t="str">
        <f>IFERROR(VLOOKUP('Race1-Boy'!C206,TeamDec!$D$9:$H$465,3,FALSE),"")</f>
        <v/>
      </c>
      <c r="G206" s="50">
        <f>COUNTIF($E$9:E206,E206)</f>
        <v>149</v>
      </c>
      <c r="H206" s="60"/>
      <c r="I206" s="5"/>
    </row>
    <row r="207" spans="2:9" x14ac:dyDescent="0.35">
      <c r="B207" s="15"/>
      <c r="C207" s="134"/>
      <c r="D207" s="1">
        <f>+tblRace1B[[#This Row],[Position]]</f>
        <v>0</v>
      </c>
      <c r="E207" s="14" t="str">
        <f>IFERROR(VLOOKUP('Race1-Boy'!C207,TeamDec!$D$9:$H$465,5,FALSE),"")</f>
        <v/>
      </c>
      <c r="F207" s="16" t="str">
        <f>IFERROR(VLOOKUP('Race1-Boy'!C207,TeamDec!$D$9:$H$465,3,FALSE),"")</f>
        <v/>
      </c>
      <c r="G207" s="50">
        <f>COUNTIF($E$9:E207,E207)</f>
        <v>150</v>
      </c>
      <c r="H207" s="60"/>
      <c r="I207" s="5"/>
    </row>
    <row r="208" spans="2:9" x14ac:dyDescent="0.35">
      <c r="B208" s="15"/>
      <c r="C208" s="134"/>
      <c r="D208" s="1">
        <f>+tblRace1B[[#This Row],[Position]]</f>
        <v>0</v>
      </c>
      <c r="E208" s="14" t="str">
        <f>IFERROR(VLOOKUP('Race1-Boy'!C208,TeamDec!$D$9:$H$465,5,FALSE),"")</f>
        <v/>
      </c>
      <c r="F208" s="16" t="str">
        <f>IFERROR(VLOOKUP('Race1-Boy'!C208,TeamDec!$D$9:$H$465,3,FALSE),"")</f>
        <v/>
      </c>
      <c r="G208" s="50">
        <f>COUNTIF($E$9:E208,E208)</f>
        <v>151</v>
      </c>
      <c r="H208" s="60"/>
      <c r="I208" s="5"/>
    </row>
    <row r="209" spans="2:9" x14ac:dyDescent="0.35">
      <c r="B209" s="15"/>
      <c r="C209" s="134"/>
      <c r="D209" s="1">
        <f>+tblRace1B[[#This Row],[Position]]</f>
        <v>0</v>
      </c>
      <c r="E209" s="14" t="str">
        <f>IFERROR(VLOOKUP('Race1-Boy'!C209,TeamDec!$D$9:$H$465,5,FALSE),"")</f>
        <v/>
      </c>
      <c r="F209" s="16" t="str">
        <f>IFERROR(VLOOKUP('Race1-Boy'!C209,TeamDec!$D$9:$H$465,3,FALSE),"")</f>
        <v/>
      </c>
      <c r="G209" s="50">
        <f>COUNTIF($E$9:E209,E209)</f>
        <v>152</v>
      </c>
      <c r="H209" s="60"/>
      <c r="I209" s="5"/>
    </row>
    <row r="210" spans="2:9" x14ac:dyDescent="0.35">
      <c r="B210" s="15"/>
      <c r="C210" s="134"/>
      <c r="D210" s="1">
        <f>+tblRace1B[[#This Row],[Position]]</f>
        <v>0</v>
      </c>
      <c r="E210" s="14" t="str">
        <f>IFERROR(VLOOKUP('Race1-Boy'!C210,TeamDec!$D$9:$H$465,5,FALSE),"")</f>
        <v/>
      </c>
      <c r="F210" s="16" t="str">
        <f>IFERROR(VLOOKUP('Race1-Boy'!C210,TeamDec!$D$9:$H$465,3,FALSE),"")</f>
        <v/>
      </c>
      <c r="G210" s="50">
        <f>COUNTIF($E$9:E210,E210)</f>
        <v>153</v>
      </c>
      <c r="H210" s="60"/>
      <c r="I210" s="5"/>
    </row>
    <row r="211" spans="2:9" x14ac:dyDescent="0.35">
      <c r="B211" s="15"/>
      <c r="C211" s="134"/>
      <c r="D211" s="1">
        <f>+tblRace1B[[#This Row],[Position]]</f>
        <v>0</v>
      </c>
      <c r="E211" s="14" t="str">
        <f>IFERROR(VLOOKUP('Race1-Boy'!C211,TeamDec!$D$9:$H$465,5,FALSE),"")</f>
        <v/>
      </c>
      <c r="F211" s="16" t="str">
        <f>IFERROR(VLOOKUP('Race1-Boy'!C211,TeamDec!$D$9:$H$465,3,FALSE),"")</f>
        <v/>
      </c>
      <c r="G211" s="50">
        <f>COUNTIF($E$9:E211,E211)</f>
        <v>154</v>
      </c>
      <c r="H211" s="60"/>
      <c r="I211" s="5"/>
    </row>
    <row r="212" spans="2:9" x14ac:dyDescent="0.35">
      <c r="B212" s="15"/>
      <c r="C212" s="134"/>
      <c r="D212" s="1">
        <f>+tblRace1B[[#This Row],[Position]]</f>
        <v>0</v>
      </c>
      <c r="E212" s="14" t="str">
        <f>IFERROR(VLOOKUP('Race1-Boy'!C212,TeamDec!$D$9:$H$465,5,FALSE),"")</f>
        <v/>
      </c>
      <c r="F212" s="16" t="str">
        <f>IFERROR(VLOOKUP('Race1-Boy'!C212,TeamDec!$D$9:$H$465,3,FALSE),"")</f>
        <v/>
      </c>
      <c r="G212" s="50">
        <f>COUNTIF($E$9:E212,E212)</f>
        <v>155</v>
      </c>
      <c r="H212" s="60"/>
      <c r="I212" s="5"/>
    </row>
    <row r="213" spans="2:9" x14ac:dyDescent="0.35">
      <c r="B213" s="15"/>
      <c r="C213" s="134"/>
      <c r="D213" s="1">
        <f>+tblRace1B[[#This Row],[Position]]</f>
        <v>0</v>
      </c>
      <c r="E213" s="14" t="str">
        <f>IFERROR(VLOOKUP('Race1-Boy'!C213,TeamDec!$D$9:$H$465,5,FALSE),"")</f>
        <v/>
      </c>
      <c r="F213" s="16" t="str">
        <f>IFERROR(VLOOKUP('Race1-Boy'!C213,TeamDec!$D$9:$H$465,3,FALSE),"")</f>
        <v/>
      </c>
      <c r="G213" s="50">
        <f>COUNTIF($E$9:E213,E213)</f>
        <v>156</v>
      </c>
      <c r="H213" s="60"/>
      <c r="I213" s="5"/>
    </row>
    <row r="214" spans="2:9" x14ac:dyDescent="0.35">
      <c r="B214" s="15"/>
      <c r="C214" s="134"/>
      <c r="D214" s="1">
        <f>+tblRace1B[[#This Row],[Position]]</f>
        <v>0</v>
      </c>
      <c r="E214" s="14" t="str">
        <f>IFERROR(VLOOKUP('Race1-Boy'!C214,TeamDec!$D$9:$H$465,5,FALSE),"")</f>
        <v/>
      </c>
      <c r="F214" s="16" t="str">
        <f>IFERROR(VLOOKUP('Race1-Boy'!C214,TeamDec!$D$9:$H$465,3,FALSE),"")</f>
        <v/>
      </c>
      <c r="G214" s="50">
        <f>COUNTIF($E$9:E214,E214)</f>
        <v>157</v>
      </c>
      <c r="H214" s="60"/>
      <c r="I214" s="5"/>
    </row>
    <row r="215" spans="2:9" x14ac:dyDescent="0.35">
      <c r="B215" s="15"/>
      <c r="C215" s="134"/>
      <c r="D215" s="1">
        <f>+tblRace1B[[#This Row],[Position]]</f>
        <v>0</v>
      </c>
      <c r="E215" s="14" t="str">
        <f>IFERROR(VLOOKUP('Race1-Boy'!C215,TeamDec!$D$9:$H$465,5,FALSE),"")</f>
        <v/>
      </c>
      <c r="F215" s="16" t="str">
        <f>IFERROR(VLOOKUP('Race1-Boy'!C215,TeamDec!$D$9:$H$465,3,FALSE),"")</f>
        <v/>
      </c>
      <c r="G215" s="50">
        <f>COUNTIF($E$9:E215,E215)</f>
        <v>158</v>
      </c>
      <c r="H215" s="60"/>
      <c r="I215" s="5"/>
    </row>
    <row r="216" spans="2:9" x14ac:dyDescent="0.35">
      <c r="B216" s="15"/>
      <c r="C216" s="134"/>
      <c r="D216" s="1">
        <f>+tblRace1B[[#This Row],[Position]]</f>
        <v>0</v>
      </c>
      <c r="E216" s="14" t="str">
        <f>IFERROR(VLOOKUP('Race1-Boy'!C216,TeamDec!$D$9:$H$465,5,FALSE),"")</f>
        <v/>
      </c>
      <c r="F216" s="16" t="str">
        <f>IFERROR(VLOOKUP('Race1-Boy'!C216,TeamDec!$D$9:$H$465,3,FALSE),"")</f>
        <v/>
      </c>
      <c r="G216" s="50">
        <f>COUNTIF($E$9:E216,E216)</f>
        <v>159</v>
      </c>
      <c r="H216" s="60"/>
      <c r="I216" s="5"/>
    </row>
    <row r="217" spans="2:9" x14ac:dyDescent="0.35">
      <c r="B217" s="15"/>
      <c r="C217" s="134"/>
      <c r="D217" s="1">
        <f>+tblRace1B[[#This Row],[Position]]</f>
        <v>0</v>
      </c>
      <c r="E217" s="14" t="str">
        <f>IFERROR(VLOOKUP('Race1-Boy'!C217,TeamDec!$D$9:$H$465,5,FALSE),"")</f>
        <v/>
      </c>
      <c r="F217" s="16" t="str">
        <f>IFERROR(VLOOKUP('Race1-Boy'!C217,TeamDec!$D$9:$H$465,3,FALSE),"")</f>
        <v/>
      </c>
      <c r="G217" s="50">
        <f>COUNTIF($E$9:E217,E217)</f>
        <v>160</v>
      </c>
      <c r="H217" s="60"/>
      <c r="I217" s="5"/>
    </row>
    <row r="218" spans="2:9" x14ac:dyDescent="0.35">
      <c r="B218" s="15"/>
      <c r="C218" s="134"/>
      <c r="D218" s="1">
        <f>+tblRace1B[[#This Row],[Position]]</f>
        <v>0</v>
      </c>
      <c r="E218" s="14" t="str">
        <f>IFERROR(VLOOKUP('Race1-Boy'!C218,TeamDec!$D$9:$H$465,5,FALSE),"")</f>
        <v/>
      </c>
      <c r="F218" s="16" t="str">
        <f>IFERROR(VLOOKUP('Race1-Boy'!C218,TeamDec!$D$9:$H$465,3,FALSE),"")</f>
        <v/>
      </c>
      <c r="G218" s="50">
        <f>COUNTIF($E$9:E218,E218)</f>
        <v>161</v>
      </c>
      <c r="H218" s="60"/>
      <c r="I218" s="5"/>
    </row>
    <row r="219" spans="2:9" x14ac:dyDescent="0.35">
      <c r="B219" s="15"/>
      <c r="C219" s="134"/>
      <c r="D219" s="1">
        <f>+tblRace1B[[#This Row],[Position]]</f>
        <v>0</v>
      </c>
      <c r="E219" s="14" t="str">
        <f>IFERROR(VLOOKUP('Race1-Boy'!C219,TeamDec!$D$9:$H$465,5,FALSE),"")</f>
        <v/>
      </c>
      <c r="F219" s="16" t="str">
        <f>IFERROR(VLOOKUP('Race1-Boy'!C219,TeamDec!$D$9:$H$465,3,FALSE),"")</f>
        <v/>
      </c>
      <c r="G219" s="50">
        <f>COUNTIF($E$9:E219,E219)</f>
        <v>162</v>
      </c>
      <c r="H219" s="60"/>
      <c r="I219" s="5"/>
    </row>
    <row r="220" spans="2:9" x14ac:dyDescent="0.35">
      <c r="B220" s="15"/>
      <c r="C220" s="134"/>
      <c r="D220" s="1">
        <f>+tblRace1B[[#This Row],[Position]]</f>
        <v>0</v>
      </c>
      <c r="E220" s="14" t="str">
        <f>IFERROR(VLOOKUP('Race1-Boy'!C220,TeamDec!$D$9:$H$465,5,FALSE),"")</f>
        <v/>
      </c>
      <c r="F220" s="16" t="str">
        <f>IFERROR(VLOOKUP('Race1-Boy'!C220,TeamDec!$D$9:$H$465,3,FALSE),"")</f>
        <v/>
      </c>
      <c r="G220" s="50">
        <f>COUNTIF($E$9:E220,E220)</f>
        <v>163</v>
      </c>
      <c r="H220" s="60"/>
      <c r="I220" s="5"/>
    </row>
    <row r="221" spans="2:9" x14ac:dyDescent="0.35">
      <c r="B221" s="15"/>
      <c r="C221" s="134"/>
      <c r="D221" s="1">
        <f>+tblRace1B[[#This Row],[Position]]</f>
        <v>0</v>
      </c>
      <c r="E221" s="14" t="str">
        <f>IFERROR(VLOOKUP('Race1-Boy'!C221,TeamDec!$D$9:$H$465,5,FALSE),"")</f>
        <v/>
      </c>
      <c r="F221" s="16" t="str">
        <f>IFERROR(VLOOKUP('Race1-Boy'!C221,TeamDec!$D$9:$H$465,3,FALSE),"")</f>
        <v/>
      </c>
      <c r="G221" s="50">
        <f>COUNTIF($E$9:E221,E221)</f>
        <v>164</v>
      </c>
      <c r="H221" s="60"/>
      <c r="I221" s="5"/>
    </row>
    <row r="222" spans="2:9" x14ac:dyDescent="0.35">
      <c r="B222" s="15"/>
      <c r="C222" s="134"/>
      <c r="D222" s="1">
        <f>+tblRace1B[[#This Row],[Position]]</f>
        <v>0</v>
      </c>
      <c r="E222" s="14" t="str">
        <f>IFERROR(VLOOKUP('Race1-Boy'!C222,TeamDec!$D$9:$H$465,5,FALSE),"")</f>
        <v/>
      </c>
      <c r="F222" s="16" t="str">
        <f>IFERROR(VLOOKUP('Race1-Boy'!C222,TeamDec!$D$9:$H$465,3,FALSE),"")</f>
        <v/>
      </c>
      <c r="G222" s="50">
        <f>COUNTIF($E$9:E222,E222)</f>
        <v>165</v>
      </c>
      <c r="H222" s="60"/>
      <c r="I222" s="5"/>
    </row>
    <row r="223" spans="2:9" x14ac:dyDescent="0.35">
      <c r="B223" s="15"/>
      <c r="C223" s="134"/>
      <c r="D223" s="1">
        <f>+tblRace1B[[#This Row],[Position]]</f>
        <v>0</v>
      </c>
      <c r="E223" s="14" t="str">
        <f>IFERROR(VLOOKUP('Race1-Boy'!C223,TeamDec!$D$9:$H$465,5,FALSE),"")</f>
        <v/>
      </c>
      <c r="F223" s="16" t="str">
        <f>IFERROR(VLOOKUP('Race1-Boy'!C223,TeamDec!$D$9:$H$465,3,FALSE),"")</f>
        <v/>
      </c>
      <c r="G223" s="50">
        <f>COUNTIF($E$9:E223,E223)</f>
        <v>166</v>
      </c>
      <c r="H223" s="60"/>
      <c r="I223" s="5"/>
    </row>
    <row r="224" spans="2:9" x14ac:dyDescent="0.35">
      <c r="B224" s="15"/>
      <c r="C224" s="134"/>
      <c r="D224" s="1">
        <f>+tblRace1B[[#This Row],[Position]]</f>
        <v>0</v>
      </c>
      <c r="E224" s="14" t="str">
        <f>IFERROR(VLOOKUP('Race1-Boy'!C224,TeamDec!$D$9:$H$465,5,FALSE),"")</f>
        <v/>
      </c>
      <c r="F224" s="16" t="str">
        <f>IFERROR(VLOOKUP('Race1-Boy'!C224,TeamDec!$D$9:$H$465,3,FALSE),"")</f>
        <v/>
      </c>
      <c r="G224" s="50">
        <f>COUNTIF($E$9:E224,E224)</f>
        <v>167</v>
      </c>
      <c r="H224" s="60"/>
      <c r="I224" s="5"/>
    </row>
    <row r="225" spans="2:9" x14ac:dyDescent="0.35">
      <c r="B225" s="15"/>
      <c r="C225" s="134"/>
      <c r="D225" s="1">
        <f>+tblRace1B[[#This Row],[Position]]</f>
        <v>0</v>
      </c>
      <c r="E225" s="14" t="str">
        <f>IFERROR(VLOOKUP('Race1-Boy'!C225,TeamDec!$D$9:$H$465,5,FALSE),"")</f>
        <v/>
      </c>
      <c r="F225" s="16" t="str">
        <f>IFERROR(VLOOKUP('Race1-Boy'!C225,TeamDec!$D$9:$H$465,3,FALSE),"")</f>
        <v/>
      </c>
      <c r="G225" s="50">
        <f>COUNTIF($E$9:E225,E225)</f>
        <v>168</v>
      </c>
      <c r="H225" s="60"/>
      <c r="I225" s="5"/>
    </row>
    <row r="226" spans="2:9" x14ac:dyDescent="0.35">
      <c r="B226" s="15"/>
      <c r="C226" s="134"/>
      <c r="D226" s="1">
        <f>+tblRace1B[[#This Row],[Position]]</f>
        <v>0</v>
      </c>
      <c r="E226" s="14" t="str">
        <f>IFERROR(VLOOKUP('Race1-Boy'!C226,TeamDec!$D$9:$H$465,5,FALSE),"")</f>
        <v/>
      </c>
      <c r="F226" s="16" t="str">
        <f>IFERROR(VLOOKUP('Race1-Boy'!C226,TeamDec!$D$9:$H$465,3,FALSE),"")</f>
        <v/>
      </c>
      <c r="G226" s="50">
        <f>COUNTIF($E$9:E226,E226)</f>
        <v>169</v>
      </c>
      <c r="H226" s="60"/>
      <c r="I226" s="5"/>
    </row>
    <row r="227" spans="2:9" x14ac:dyDescent="0.35">
      <c r="B227" s="15"/>
      <c r="C227" s="134"/>
      <c r="D227" s="1">
        <f>+tblRace1B[[#This Row],[Position]]</f>
        <v>0</v>
      </c>
      <c r="E227" s="14" t="str">
        <f>IFERROR(VLOOKUP('Race1-Boy'!C227,TeamDec!$D$9:$H$465,5,FALSE),"")</f>
        <v/>
      </c>
      <c r="F227" s="16" t="str">
        <f>IFERROR(VLOOKUP('Race1-Boy'!C227,TeamDec!$D$9:$H$465,3,FALSE),"")</f>
        <v/>
      </c>
      <c r="G227" s="50">
        <f>COUNTIF($E$9:E227,E227)</f>
        <v>170</v>
      </c>
      <c r="H227" s="60"/>
      <c r="I227" s="5"/>
    </row>
    <row r="228" spans="2:9" x14ac:dyDescent="0.35">
      <c r="B228" s="15"/>
      <c r="C228" s="134"/>
      <c r="D228" s="1">
        <f>+tblRace1B[[#This Row],[Position]]</f>
        <v>0</v>
      </c>
      <c r="E228" s="14" t="str">
        <f>IFERROR(VLOOKUP('Race1-Boy'!C228,TeamDec!$D$9:$H$465,5,FALSE),"")</f>
        <v/>
      </c>
      <c r="F228" s="16" t="str">
        <f>IFERROR(VLOOKUP('Race1-Boy'!C228,TeamDec!$D$9:$H$465,3,FALSE),"")</f>
        <v/>
      </c>
      <c r="G228" s="50">
        <f>COUNTIF($E$9:E228,E228)</f>
        <v>171</v>
      </c>
      <c r="H228" s="60"/>
      <c r="I228" s="5"/>
    </row>
    <row r="229" spans="2:9" x14ac:dyDescent="0.35">
      <c r="B229" s="15"/>
      <c r="C229" s="134"/>
      <c r="D229" s="1">
        <f>+tblRace1B[[#This Row],[Position]]</f>
        <v>0</v>
      </c>
      <c r="E229" s="14" t="str">
        <f>IFERROR(VLOOKUP('Race1-Boy'!C229,TeamDec!$D$9:$H$465,5,FALSE),"")</f>
        <v/>
      </c>
      <c r="F229" s="16" t="str">
        <f>IFERROR(VLOOKUP('Race1-Boy'!C229,TeamDec!$D$9:$H$465,3,FALSE),"")</f>
        <v/>
      </c>
      <c r="G229" s="50">
        <f>COUNTIF($E$9:E229,E229)</f>
        <v>172</v>
      </c>
      <c r="H229" s="60"/>
      <c r="I229" s="5"/>
    </row>
    <row r="230" spans="2:9" x14ac:dyDescent="0.35">
      <c r="B230" s="15"/>
      <c r="C230" s="134"/>
      <c r="D230" s="1">
        <f>+tblRace1B[[#This Row],[Position]]</f>
        <v>0</v>
      </c>
      <c r="E230" s="14" t="str">
        <f>IFERROR(VLOOKUP('Race1-Boy'!C230,TeamDec!$D$9:$H$465,5,FALSE),"")</f>
        <v/>
      </c>
      <c r="F230" s="16" t="str">
        <f>IFERROR(VLOOKUP('Race1-Boy'!C230,TeamDec!$D$9:$H$465,3,FALSE),"")</f>
        <v/>
      </c>
      <c r="G230" s="50">
        <f>COUNTIF($E$9:E230,E230)</f>
        <v>173</v>
      </c>
      <c r="H230" s="60"/>
      <c r="I230" s="5"/>
    </row>
    <row r="231" spans="2:9" x14ac:dyDescent="0.35">
      <c r="B231" s="15"/>
      <c r="C231" s="134"/>
      <c r="D231" s="1">
        <f>+tblRace1B[[#This Row],[Position]]</f>
        <v>0</v>
      </c>
      <c r="E231" s="14" t="str">
        <f>IFERROR(VLOOKUP('Race1-Boy'!C231,TeamDec!$D$9:$H$465,5,FALSE),"")</f>
        <v/>
      </c>
      <c r="F231" s="16" t="str">
        <f>IFERROR(VLOOKUP('Race1-Boy'!C231,TeamDec!$D$9:$H$465,3,FALSE),"")</f>
        <v/>
      </c>
      <c r="G231" s="50">
        <f>COUNTIF($E$9:E231,E231)</f>
        <v>174</v>
      </c>
      <c r="H231" s="60"/>
      <c r="I231" s="5"/>
    </row>
    <row r="232" spans="2:9" x14ac:dyDescent="0.35">
      <c r="B232" s="15"/>
      <c r="C232" s="134"/>
      <c r="D232" s="1">
        <f>+tblRace1B[[#This Row],[Position]]</f>
        <v>0</v>
      </c>
      <c r="E232" s="14" t="str">
        <f>IFERROR(VLOOKUP('Race1-Boy'!C232,TeamDec!$D$9:$H$465,5,FALSE),"")</f>
        <v/>
      </c>
      <c r="F232" s="16" t="str">
        <f>IFERROR(VLOOKUP('Race1-Boy'!C232,TeamDec!$D$9:$H$465,3,FALSE),"")</f>
        <v/>
      </c>
      <c r="G232" s="50">
        <f>COUNTIF($E$9:E232,E232)</f>
        <v>175</v>
      </c>
      <c r="H232" s="60"/>
      <c r="I232" s="5"/>
    </row>
    <row r="233" spans="2:9" x14ac:dyDescent="0.35">
      <c r="B233" s="15"/>
      <c r="C233" s="134"/>
      <c r="D233" s="1">
        <f>+tblRace1B[[#This Row],[Position]]</f>
        <v>0</v>
      </c>
      <c r="E233" s="14" t="str">
        <f>IFERROR(VLOOKUP('Race1-Boy'!C233,TeamDec!$D$9:$H$465,5,FALSE),"")</f>
        <v/>
      </c>
      <c r="F233" s="16" t="str">
        <f>IFERROR(VLOOKUP('Race1-Boy'!C233,TeamDec!$D$9:$H$465,3,FALSE),"")</f>
        <v/>
      </c>
      <c r="G233" s="50">
        <f>COUNTIF($E$9:E233,E233)</f>
        <v>176</v>
      </c>
      <c r="H233" s="60"/>
      <c r="I233" s="5"/>
    </row>
    <row r="234" spans="2:9" x14ac:dyDescent="0.35">
      <c r="B234" s="15"/>
      <c r="C234" s="134"/>
      <c r="D234" s="1">
        <f>+tblRace1B[[#This Row],[Position]]</f>
        <v>0</v>
      </c>
      <c r="E234" s="14" t="str">
        <f>IFERROR(VLOOKUP('Race1-Boy'!C234,TeamDec!$D$9:$H$465,5,FALSE),"")</f>
        <v/>
      </c>
      <c r="F234" s="16" t="str">
        <f>IFERROR(VLOOKUP('Race1-Boy'!C234,TeamDec!$D$9:$H$465,3,FALSE),"")</f>
        <v/>
      </c>
      <c r="G234" s="50">
        <f>COUNTIF($E$9:E234,E234)</f>
        <v>177</v>
      </c>
      <c r="H234" s="60"/>
      <c r="I234" s="5"/>
    </row>
    <row r="235" spans="2:9" x14ac:dyDescent="0.35">
      <c r="B235" s="15"/>
      <c r="C235" s="134"/>
      <c r="D235" s="1">
        <f>+tblRace1B[[#This Row],[Position]]</f>
        <v>0</v>
      </c>
      <c r="E235" s="14" t="str">
        <f>IFERROR(VLOOKUP('Race1-Boy'!C235,TeamDec!$D$9:$H$465,5,FALSE),"")</f>
        <v/>
      </c>
      <c r="F235" s="16" t="str">
        <f>IFERROR(VLOOKUP('Race1-Boy'!C235,TeamDec!$D$9:$H$465,3,FALSE),"")</f>
        <v/>
      </c>
      <c r="G235" s="50">
        <f>COUNTIF($E$9:E235,E235)</f>
        <v>178</v>
      </c>
      <c r="H235" s="60"/>
      <c r="I235" s="5"/>
    </row>
    <row r="236" spans="2:9" x14ac:dyDescent="0.35">
      <c r="B236" s="15"/>
      <c r="C236" s="134"/>
      <c r="D236" s="1">
        <f>+tblRace1B[[#This Row],[Position]]</f>
        <v>0</v>
      </c>
      <c r="E236" s="14" t="str">
        <f>IFERROR(VLOOKUP('Race1-Boy'!C236,TeamDec!$D$9:$H$465,5,FALSE),"")</f>
        <v/>
      </c>
      <c r="F236" s="16" t="str">
        <f>IFERROR(VLOOKUP('Race1-Boy'!C236,TeamDec!$D$9:$H$465,3,FALSE),"")</f>
        <v/>
      </c>
      <c r="G236" s="50">
        <f>COUNTIF($E$9:E236,E236)</f>
        <v>179</v>
      </c>
      <c r="H236" s="60"/>
      <c r="I236" s="5"/>
    </row>
    <row r="237" spans="2:9" x14ac:dyDescent="0.35">
      <c r="B237" s="15"/>
      <c r="C237" s="134"/>
      <c r="D237" s="1">
        <f>+tblRace1B[[#This Row],[Position]]</f>
        <v>0</v>
      </c>
      <c r="E237" s="14" t="str">
        <f>IFERROR(VLOOKUP('Race1-Boy'!C237,TeamDec!$D$9:$H$465,5,FALSE),"")</f>
        <v/>
      </c>
      <c r="F237" s="16" t="str">
        <f>IFERROR(VLOOKUP('Race1-Boy'!C237,TeamDec!$D$9:$H$465,3,FALSE),"")</f>
        <v/>
      </c>
      <c r="G237" s="50">
        <f>COUNTIF($E$9:E237,E237)</f>
        <v>180</v>
      </c>
      <c r="H237" s="60"/>
      <c r="I237" s="5"/>
    </row>
    <row r="238" spans="2:9" x14ac:dyDescent="0.35">
      <c r="B238" s="15"/>
      <c r="C238" s="134"/>
      <c r="D238" s="1">
        <f>+tblRace1B[[#This Row],[Position]]</f>
        <v>0</v>
      </c>
      <c r="E238" s="14" t="str">
        <f>IFERROR(VLOOKUP('Race1-Boy'!C238,TeamDec!$D$9:$H$465,5,FALSE),"")</f>
        <v/>
      </c>
      <c r="F238" s="16" t="str">
        <f>IFERROR(VLOOKUP('Race1-Boy'!C238,TeamDec!$D$9:$H$465,3,FALSE),"")</f>
        <v/>
      </c>
      <c r="G238" s="50">
        <f>COUNTIF($E$9:E238,E238)</f>
        <v>181</v>
      </c>
      <c r="H238" s="60"/>
      <c r="I238" s="5"/>
    </row>
    <row r="239" spans="2:9" x14ac:dyDescent="0.35">
      <c r="B239" s="15"/>
      <c r="C239" s="134"/>
      <c r="D239" s="1">
        <f>+tblRace1B[[#This Row],[Position]]</f>
        <v>0</v>
      </c>
      <c r="E239" s="14" t="str">
        <f>IFERROR(VLOOKUP('Race1-Boy'!C239,TeamDec!$D$9:$H$465,5,FALSE),"")</f>
        <v/>
      </c>
      <c r="F239" s="16" t="str">
        <f>IFERROR(VLOOKUP('Race1-Boy'!C239,TeamDec!$D$9:$H$465,3,FALSE),"")</f>
        <v/>
      </c>
      <c r="G239" s="50">
        <f>COUNTIF($E$9:E239,E239)</f>
        <v>182</v>
      </c>
      <c r="H239" s="60"/>
      <c r="I239" s="5"/>
    </row>
    <row r="240" spans="2:9" x14ac:dyDescent="0.35">
      <c r="B240" s="15"/>
      <c r="C240" s="134"/>
      <c r="D240" s="1">
        <f>+tblRace1B[[#This Row],[Position]]</f>
        <v>0</v>
      </c>
      <c r="E240" s="14" t="str">
        <f>IFERROR(VLOOKUP('Race1-Boy'!C240,TeamDec!$D$9:$H$465,5,FALSE),"")</f>
        <v/>
      </c>
      <c r="F240" s="16" t="str">
        <f>IFERROR(VLOOKUP('Race1-Boy'!C240,TeamDec!$D$9:$H$465,3,FALSE),"")</f>
        <v/>
      </c>
      <c r="G240" s="50">
        <f>COUNTIF($E$9:E240,E240)</f>
        <v>183</v>
      </c>
      <c r="H240" s="60"/>
      <c r="I240" s="5"/>
    </row>
    <row r="241" spans="2:9" x14ac:dyDescent="0.35">
      <c r="B241" s="15"/>
      <c r="C241" s="134"/>
      <c r="D241" s="1">
        <f>+tblRace1B[[#This Row],[Position]]</f>
        <v>0</v>
      </c>
      <c r="E241" s="14" t="str">
        <f>IFERROR(VLOOKUP('Race1-Boy'!C241,TeamDec!$D$9:$H$465,5,FALSE),"")</f>
        <v/>
      </c>
      <c r="F241" s="16" t="str">
        <f>IFERROR(VLOOKUP('Race1-Boy'!C241,TeamDec!$D$9:$H$465,3,FALSE),"")</f>
        <v/>
      </c>
      <c r="G241" s="50">
        <f>COUNTIF($E$9:E241,E241)</f>
        <v>184</v>
      </c>
      <c r="H241" s="60"/>
      <c r="I241" s="5"/>
    </row>
    <row r="242" spans="2:9" x14ac:dyDescent="0.35">
      <c r="B242" s="15"/>
      <c r="C242" s="134"/>
      <c r="D242" s="1">
        <f>+tblRace1B[[#This Row],[Position]]</f>
        <v>0</v>
      </c>
      <c r="E242" s="14" t="str">
        <f>IFERROR(VLOOKUP('Race1-Boy'!C242,TeamDec!$D$9:$H$465,5,FALSE),"")</f>
        <v/>
      </c>
      <c r="F242" s="16" t="str">
        <f>IFERROR(VLOOKUP('Race1-Boy'!C242,TeamDec!$D$9:$H$465,3,FALSE),"")</f>
        <v/>
      </c>
      <c r="G242" s="50">
        <f>COUNTIF($E$9:E242,E242)</f>
        <v>185</v>
      </c>
      <c r="H242" s="60"/>
      <c r="I242" s="5"/>
    </row>
    <row r="243" spans="2:9" x14ac:dyDescent="0.35">
      <c r="B243" s="15"/>
      <c r="C243" s="134"/>
      <c r="D243" s="1">
        <f>+tblRace1B[[#This Row],[Position]]</f>
        <v>0</v>
      </c>
      <c r="E243" s="14" t="str">
        <f>IFERROR(VLOOKUP('Race1-Boy'!C243,TeamDec!$D$9:$H$465,5,FALSE),"")</f>
        <v/>
      </c>
      <c r="F243" s="16" t="str">
        <f>IFERROR(VLOOKUP('Race1-Boy'!C243,TeamDec!$D$9:$H$465,3,FALSE),"")</f>
        <v/>
      </c>
      <c r="G243" s="50">
        <f>COUNTIF($E$9:E243,E243)</f>
        <v>186</v>
      </c>
      <c r="H243" s="60"/>
      <c r="I243" s="5"/>
    </row>
    <row r="244" spans="2:9" x14ac:dyDescent="0.35">
      <c r="B244" s="15"/>
      <c r="C244" s="134"/>
      <c r="D244" s="1">
        <f>+tblRace1B[[#This Row],[Position]]</f>
        <v>0</v>
      </c>
      <c r="E244" s="14" t="str">
        <f>IFERROR(VLOOKUP('Race1-Boy'!C244,TeamDec!$D$9:$H$465,5,FALSE),"")</f>
        <v/>
      </c>
      <c r="F244" s="16" t="str">
        <f>IFERROR(VLOOKUP('Race1-Boy'!C244,TeamDec!$D$9:$H$465,3,FALSE),"")</f>
        <v/>
      </c>
      <c r="G244" s="50">
        <f>COUNTIF($E$9:E244,E244)</f>
        <v>187</v>
      </c>
      <c r="H244" s="60"/>
      <c r="I244" s="5"/>
    </row>
    <row r="245" spans="2:9" x14ac:dyDescent="0.35">
      <c r="B245" s="15"/>
      <c r="C245" s="134"/>
      <c r="D245" s="1">
        <f>+tblRace1B[[#This Row],[Position]]</f>
        <v>0</v>
      </c>
      <c r="E245" s="14" t="str">
        <f>IFERROR(VLOOKUP('Race1-Boy'!C245,TeamDec!$D$9:$H$465,5,FALSE),"")</f>
        <v/>
      </c>
      <c r="F245" s="16" t="str">
        <f>IFERROR(VLOOKUP('Race1-Boy'!C245,TeamDec!$D$9:$H$465,3,FALSE),"")</f>
        <v/>
      </c>
      <c r="G245" s="50">
        <f>COUNTIF($E$9:E245,E245)</f>
        <v>188</v>
      </c>
      <c r="H245" s="60"/>
      <c r="I245" s="5"/>
    </row>
    <row r="246" spans="2:9" x14ac:dyDescent="0.35">
      <c r="B246" s="15"/>
      <c r="C246" s="134"/>
      <c r="D246" s="1">
        <f>+tblRace1B[[#This Row],[Position]]</f>
        <v>0</v>
      </c>
      <c r="E246" s="14" t="str">
        <f>IFERROR(VLOOKUP('Race1-Boy'!C246,TeamDec!$D$9:$H$465,5,FALSE),"")</f>
        <v/>
      </c>
      <c r="F246" s="16" t="str">
        <f>IFERROR(VLOOKUP('Race1-Boy'!C246,TeamDec!$D$9:$H$465,3,FALSE),"")</f>
        <v/>
      </c>
      <c r="G246" s="50">
        <f>COUNTIF($E$9:E246,E246)</f>
        <v>189</v>
      </c>
      <c r="H246" s="60"/>
      <c r="I246" s="5"/>
    </row>
    <row r="247" spans="2:9" x14ac:dyDescent="0.35">
      <c r="B247" s="15"/>
      <c r="C247" s="134"/>
      <c r="D247" s="1">
        <f>+tblRace1B[[#This Row],[Position]]</f>
        <v>0</v>
      </c>
      <c r="E247" s="14" t="str">
        <f>IFERROR(VLOOKUP('Race1-Boy'!C247,TeamDec!$D$9:$H$465,5,FALSE),"")</f>
        <v/>
      </c>
      <c r="F247" s="16" t="str">
        <f>IFERROR(VLOOKUP('Race1-Boy'!C247,TeamDec!$D$9:$H$465,3,FALSE),"")</f>
        <v/>
      </c>
      <c r="G247" s="50">
        <f>COUNTIF($E$9:E247,E247)</f>
        <v>190</v>
      </c>
      <c r="H247" s="60"/>
      <c r="I247" s="5"/>
    </row>
    <row r="248" spans="2:9" x14ac:dyDescent="0.35">
      <c r="B248" s="15"/>
      <c r="C248" s="134"/>
      <c r="D248" s="1">
        <f>+tblRace1B[[#This Row],[Position]]</f>
        <v>0</v>
      </c>
      <c r="E248" s="14" t="str">
        <f>IFERROR(VLOOKUP('Race1-Boy'!C248,TeamDec!$D$9:$H$465,5,FALSE),"")</f>
        <v/>
      </c>
      <c r="F248" s="16" t="str">
        <f>IFERROR(VLOOKUP('Race1-Boy'!C248,TeamDec!$D$9:$H$465,3,FALSE),"")</f>
        <v/>
      </c>
      <c r="G248" s="50">
        <f>COUNTIF($E$9:E248,E248)</f>
        <v>191</v>
      </c>
      <c r="H248" s="60"/>
      <c r="I248" s="5"/>
    </row>
    <row r="249" spans="2:9" x14ac:dyDescent="0.35">
      <c r="B249" s="15"/>
      <c r="C249" s="134"/>
      <c r="D249" s="1">
        <f>+tblRace1B[[#This Row],[Position]]</f>
        <v>0</v>
      </c>
      <c r="E249" s="14" t="str">
        <f>IFERROR(VLOOKUP('Race1-Boy'!C249,TeamDec!$D$9:$H$465,5,FALSE),"")</f>
        <v/>
      </c>
      <c r="F249" s="16" t="str">
        <f>IFERROR(VLOOKUP('Race1-Boy'!C249,TeamDec!$D$9:$H$465,3,FALSE),"")</f>
        <v/>
      </c>
      <c r="G249" s="50">
        <f>COUNTIF($E$9:E249,E249)</f>
        <v>192</v>
      </c>
      <c r="H249" s="60"/>
      <c r="I249" s="5"/>
    </row>
    <row r="250" spans="2:9" x14ac:dyDescent="0.35">
      <c r="B250" s="15"/>
      <c r="C250" s="134"/>
      <c r="D250" s="1">
        <f>+tblRace1B[[#This Row],[Position]]</f>
        <v>0</v>
      </c>
      <c r="E250" s="14" t="str">
        <f>IFERROR(VLOOKUP('Race1-Boy'!C250,TeamDec!$D$9:$H$465,5,FALSE),"")</f>
        <v/>
      </c>
      <c r="F250" s="16" t="str">
        <f>IFERROR(VLOOKUP('Race1-Boy'!C250,TeamDec!$D$9:$H$465,3,FALSE),"")</f>
        <v/>
      </c>
      <c r="G250" s="50">
        <f>COUNTIF($E$9:E250,E250)</f>
        <v>193</v>
      </c>
      <c r="H250" s="60"/>
      <c r="I250" s="5"/>
    </row>
    <row r="251" spans="2:9" x14ac:dyDescent="0.35">
      <c r="B251" s="15"/>
      <c r="C251" s="134"/>
      <c r="D251" s="1">
        <f>+tblRace1B[[#This Row],[Position]]</f>
        <v>0</v>
      </c>
      <c r="E251" s="14" t="str">
        <f>IFERROR(VLOOKUP('Race1-Boy'!C251,TeamDec!$D$9:$H$465,5,FALSE),"")</f>
        <v/>
      </c>
      <c r="F251" s="16" t="str">
        <f>IFERROR(VLOOKUP('Race1-Boy'!C251,TeamDec!$D$9:$H$465,3,FALSE),"")</f>
        <v/>
      </c>
      <c r="G251" s="50">
        <f>COUNTIF($E$9:E251,E251)</f>
        <v>194</v>
      </c>
      <c r="H251" s="60"/>
      <c r="I251" s="5"/>
    </row>
    <row r="252" spans="2:9" x14ac:dyDescent="0.35">
      <c r="B252" s="15"/>
      <c r="C252" s="134"/>
      <c r="D252" s="1">
        <f>+tblRace1B[[#This Row],[Position]]</f>
        <v>0</v>
      </c>
      <c r="E252" s="14" t="str">
        <f>IFERROR(VLOOKUP('Race1-Boy'!C252,TeamDec!$D$9:$H$465,5,FALSE),"")</f>
        <v/>
      </c>
      <c r="F252" s="16" t="str">
        <f>IFERROR(VLOOKUP('Race1-Boy'!C252,TeamDec!$D$9:$H$465,3,FALSE),"")</f>
        <v/>
      </c>
      <c r="G252" s="50">
        <f>COUNTIF($E$9:E252,E252)</f>
        <v>195</v>
      </c>
      <c r="H252" s="60"/>
      <c r="I252" s="5"/>
    </row>
    <row r="253" spans="2:9" x14ac:dyDescent="0.35">
      <c r="B253" s="15"/>
      <c r="C253" s="134"/>
      <c r="D253" s="1">
        <f>+tblRace1B[[#This Row],[Position]]</f>
        <v>0</v>
      </c>
      <c r="E253" s="14" t="str">
        <f>IFERROR(VLOOKUP('Race1-Boy'!C253,TeamDec!$D$9:$H$465,5,FALSE),"")</f>
        <v/>
      </c>
      <c r="F253" s="16" t="str">
        <f>IFERROR(VLOOKUP('Race1-Boy'!C253,TeamDec!$D$9:$H$465,3,FALSE),"")</f>
        <v/>
      </c>
      <c r="G253" s="50">
        <f>COUNTIF($E$9:E253,E253)</f>
        <v>196</v>
      </c>
      <c r="H253" s="60"/>
      <c r="I253" s="5"/>
    </row>
    <row r="254" spans="2:9" x14ac:dyDescent="0.35">
      <c r="B254" s="15"/>
      <c r="C254" s="134"/>
      <c r="D254" s="1">
        <f>+tblRace1B[[#This Row],[Position]]</f>
        <v>0</v>
      </c>
      <c r="E254" s="14" t="str">
        <f>IFERROR(VLOOKUP('Race1-Boy'!C254,TeamDec!$D$9:$H$465,5,FALSE),"")</f>
        <v/>
      </c>
      <c r="F254" s="16" t="str">
        <f>IFERROR(VLOOKUP('Race1-Boy'!C254,TeamDec!$D$9:$H$465,3,FALSE),"")</f>
        <v/>
      </c>
      <c r="G254" s="50">
        <f>COUNTIF($E$9:E254,E254)</f>
        <v>197</v>
      </c>
      <c r="H254" s="60"/>
      <c r="I254" s="5"/>
    </row>
    <row r="255" spans="2:9" x14ac:dyDescent="0.35">
      <c r="B255" s="15"/>
      <c r="C255" s="134"/>
      <c r="D255" s="1">
        <f>+tblRace1B[[#This Row],[Position]]</f>
        <v>0</v>
      </c>
      <c r="E255" s="14" t="str">
        <f>IFERROR(VLOOKUP('Race1-Boy'!C255,TeamDec!$D$9:$H$465,5,FALSE),"")</f>
        <v/>
      </c>
      <c r="F255" s="16" t="str">
        <f>IFERROR(VLOOKUP('Race1-Boy'!C255,TeamDec!$D$9:$H$465,3,FALSE),"")</f>
        <v/>
      </c>
      <c r="G255" s="50">
        <f>COUNTIF($E$9:E255,E255)</f>
        <v>198</v>
      </c>
      <c r="H255" s="60"/>
      <c r="I255" s="5"/>
    </row>
    <row r="256" spans="2:9" x14ac:dyDescent="0.35">
      <c r="B256" s="15"/>
      <c r="C256" s="134"/>
      <c r="D256" s="1">
        <f>+tblRace1B[[#This Row],[Position]]</f>
        <v>0</v>
      </c>
      <c r="E256" s="14" t="str">
        <f>IFERROR(VLOOKUP('Race1-Boy'!C256,TeamDec!$D$9:$H$465,5,FALSE),"")</f>
        <v/>
      </c>
      <c r="F256" s="16" t="str">
        <f>IFERROR(VLOOKUP('Race1-Boy'!C256,TeamDec!$D$9:$H$465,3,FALSE),"")</f>
        <v/>
      </c>
      <c r="G256" s="50">
        <f>COUNTIF($E$9:E256,E256)</f>
        <v>199</v>
      </c>
      <c r="H256" s="60"/>
      <c r="I256" s="5"/>
    </row>
    <row r="257" spans="2:9" x14ac:dyDescent="0.35">
      <c r="B257" s="15"/>
      <c r="C257" s="134"/>
      <c r="D257" s="1">
        <f>+tblRace1B[[#This Row],[Position]]</f>
        <v>0</v>
      </c>
      <c r="E257" s="14" t="str">
        <f>IFERROR(VLOOKUP('Race1-Boy'!C257,TeamDec!$D$9:$H$465,5,FALSE),"")</f>
        <v/>
      </c>
      <c r="F257" s="16" t="str">
        <f>IFERROR(VLOOKUP('Race1-Boy'!C257,TeamDec!$D$9:$H$465,3,FALSE),"")</f>
        <v/>
      </c>
      <c r="G257" s="50">
        <f>COUNTIF($E$9:E257,E257)</f>
        <v>200</v>
      </c>
      <c r="H257" s="60"/>
      <c r="I257" s="5"/>
    </row>
    <row r="258" spans="2:9" x14ac:dyDescent="0.35">
      <c r="B258" s="15"/>
      <c r="C258" s="134"/>
      <c r="D258" s="1">
        <f>+tblRace1B[[#This Row],[Position]]</f>
        <v>0</v>
      </c>
      <c r="E258" s="14" t="str">
        <f>IFERROR(VLOOKUP('Race1-Boy'!C258,TeamDec!$D$9:$H$465,5,FALSE),"")</f>
        <v/>
      </c>
      <c r="F258" s="16" t="str">
        <f>IFERROR(VLOOKUP('Race1-Boy'!C258,TeamDec!$D$9:$H$465,3,FALSE),"")</f>
        <v/>
      </c>
      <c r="G258" s="50">
        <f>COUNTIF($E$9:E258,E258)</f>
        <v>201</v>
      </c>
      <c r="H258" s="60"/>
      <c r="I258" s="5"/>
    </row>
    <row r="259" spans="2:9" x14ac:dyDescent="0.35">
      <c r="B259" s="15"/>
      <c r="C259" s="134"/>
      <c r="D259" s="1">
        <f>+tblRace1B[[#This Row],[Position]]</f>
        <v>0</v>
      </c>
      <c r="E259" s="14" t="str">
        <f>IFERROR(VLOOKUP('Race1-Boy'!C259,TeamDec!$D$9:$H$465,5,FALSE),"")</f>
        <v/>
      </c>
      <c r="F259" s="16" t="str">
        <f>IFERROR(VLOOKUP('Race1-Boy'!C259,TeamDec!$D$9:$H$465,3,FALSE),"")</f>
        <v/>
      </c>
      <c r="G259" s="50">
        <f>COUNTIF($E$9:E259,E259)</f>
        <v>202</v>
      </c>
      <c r="H259" s="60"/>
      <c r="I259" s="5"/>
    </row>
    <row r="260" spans="2:9" x14ac:dyDescent="0.35">
      <c r="B260" s="15"/>
      <c r="C260" s="134"/>
      <c r="D260" s="1">
        <f>+tblRace1B[[#This Row],[Position]]</f>
        <v>0</v>
      </c>
      <c r="E260" s="14" t="str">
        <f>IFERROR(VLOOKUP('Race1-Boy'!C260,TeamDec!$D$9:$H$465,5,FALSE),"")</f>
        <v/>
      </c>
      <c r="F260" s="16" t="str">
        <f>IFERROR(VLOOKUP('Race1-Boy'!C260,TeamDec!$D$9:$H$465,3,FALSE),"")</f>
        <v/>
      </c>
      <c r="G260" s="50">
        <f>COUNTIF($E$9:E260,E260)</f>
        <v>203</v>
      </c>
      <c r="H260" s="60"/>
      <c r="I260" s="5"/>
    </row>
    <row r="261" spans="2:9" x14ac:dyDescent="0.35">
      <c r="B261" s="15"/>
      <c r="C261" s="134"/>
      <c r="D261" s="1">
        <f>+tblRace1B[[#This Row],[Position]]</f>
        <v>0</v>
      </c>
      <c r="E261" s="14" t="str">
        <f>IFERROR(VLOOKUP('Race1-Boy'!C261,TeamDec!$D$9:$H$465,5,FALSE),"")</f>
        <v/>
      </c>
      <c r="F261" s="16" t="str">
        <f>IFERROR(VLOOKUP('Race1-Boy'!C261,TeamDec!$D$9:$H$465,3,FALSE),"")</f>
        <v/>
      </c>
      <c r="G261" s="50">
        <f>COUNTIF($E$9:E261,E261)</f>
        <v>204</v>
      </c>
      <c r="H261" s="60"/>
      <c r="I261" s="5"/>
    </row>
    <row r="262" spans="2:9" x14ac:dyDescent="0.35">
      <c r="B262" s="15"/>
      <c r="C262" s="134"/>
      <c r="D262" s="1">
        <f>+tblRace1B[[#This Row],[Position]]</f>
        <v>0</v>
      </c>
      <c r="E262" s="14" t="str">
        <f>IFERROR(VLOOKUP('Race1-Boy'!C262,TeamDec!$D$9:$H$465,5,FALSE),"")</f>
        <v/>
      </c>
      <c r="F262" s="16" t="str">
        <f>IFERROR(VLOOKUP('Race1-Boy'!C262,TeamDec!$D$9:$H$465,3,FALSE),"")</f>
        <v/>
      </c>
      <c r="G262" s="50">
        <f>COUNTIF($E$9:E262,E262)</f>
        <v>205</v>
      </c>
      <c r="H262" s="60"/>
      <c r="I262" s="5"/>
    </row>
    <row r="263" spans="2:9" x14ac:dyDescent="0.35">
      <c r="B263" s="15"/>
      <c r="C263" s="134"/>
      <c r="D263" s="1">
        <f>+tblRace1B[[#This Row],[Position]]</f>
        <v>0</v>
      </c>
      <c r="E263" s="14" t="str">
        <f>IFERROR(VLOOKUP('Race1-Boy'!C263,TeamDec!$D$9:$H$465,5,FALSE),"")</f>
        <v/>
      </c>
      <c r="F263" s="16" t="str">
        <f>IFERROR(VLOOKUP('Race1-Boy'!C263,TeamDec!$D$9:$H$465,3,FALSE),"")</f>
        <v/>
      </c>
      <c r="G263" s="50">
        <f>COUNTIF($E$9:E263,E263)</f>
        <v>206</v>
      </c>
      <c r="H263" s="60"/>
      <c r="I263" s="5"/>
    </row>
    <row r="264" spans="2:9" x14ac:dyDescent="0.35">
      <c r="B264" s="15"/>
      <c r="C264" s="134"/>
      <c r="D264" s="1">
        <f>+tblRace1B[[#This Row],[Position]]</f>
        <v>0</v>
      </c>
      <c r="E264" s="14" t="str">
        <f>IFERROR(VLOOKUP('Race1-Boy'!C264,TeamDec!$D$9:$H$465,5,FALSE),"")</f>
        <v/>
      </c>
      <c r="F264" s="16" t="str">
        <f>IFERROR(VLOOKUP('Race1-Boy'!C264,TeamDec!$D$9:$H$465,3,FALSE),"")</f>
        <v/>
      </c>
      <c r="G264" s="50">
        <f>COUNTIF($E$9:E264,E264)</f>
        <v>207</v>
      </c>
      <c r="H264" s="60"/>
      <c r="I264" s="5"/>
    </row>
    <row r="265" spans="2:9" x14ac:dyDescent="0.35">
      <c r="B265" s="15"/>
      <c r="C265" s="134"/>
      <c r="D265" s="1">
        <f>+tblRace1B[[#This Row],[Position]]</f>
        <v>0</v>
      </c>
      <c r="E265" s="14" t="str">
        <f>IFERROR(VLOOKUP('Race1-Boy'!C265,TeamDec!$D$9:$H$465,5,FALSE),"")</f>
        <v/>
      </c>
      <c r="F265" s="16" t="str">
        <f>IFERROR(VLOOKUP('Race1-Boy'!C265,TeamDec!$D$9:$H$465,3,FALSE),"")</f>
        <v/>
      </c>
      <c r="G265" s="50">
        <f>COUNTIF($E$9:E265,E265)</f>
        <v>208</v>
      </c>
      <c r="H265" s="60"/>
      <c r="I265" s="5"/>
    </row>
    <row r="266" spans="2:9" x14ac:dyDescent="0.35">
      <c r="B266" s="15"/>
      <c r="C266" s="134"/>
      <c r="D266" s="1">
        <f>+tblRace1B[[#This Row],[Position]]</f>
        <v>0</v>
      </c>
      <c r="E266" s="14" t="str">
        <f>IFERROR(VLOOKUP('Race1-Boy'!C266,TeamDec!$D$9:$H$465,5,FALSE),"")</f>
        <v/>
      </c>
      <c r="F266" s="16" t="str">
        <f>IFERROR(VLOOKUP('Race1-Boy'!C266,TeamDec!$D$9:$H$465,3,FALSE),"")</f>
        <v/>
      </c>
      <c r="G266" s="50">
        <f>COUNTIF($E$9:E266,E266)</f>
        <v>209</v>
      </c>
      <c r="H266" s="60"/>
      <c r="I266" s="5"/>
    </row>
    <row r="267" spans="2:9" x14ac:dyDescent="0.35">
      <c r="B267" s="15"/>
      <c r="C267" s="134"/>
      <c r="D267" s="1">
        <f>+tblRace1B[[#This Row],[Position]]</f>
        <v>0</v>
      </c>
      <c r="E267" s="14" t="str">
        <f>IFERROR(VLOOKUP('Race1-Boy'!C267,TeamDec!$D$9:$H$465,5,FALSE),"")</f>
        <v/>
      </c>
      <c r="F267" s="16" t="str">
        <f>IFERROR(VLOOKUP('Race1-Boy'!C267,TeamDec!$D$9:$H$465,3,FALSE),"")</f>
        <v/>
      </c>
      <c r="G267" s="50">
        <f>COUNTIF($E$9:E267,E267)</f>
        <v>210</v>
      </c>
      <c r="H267" s="60"/>
      <c r="I267" s="5"/>
    </row>
    <row r="268" spans="2:9" x14ac:dyDescent="0.35">
      <c r="B268" s="15"/>
      <c r="C268" s="134"/>
      <c r="D268" s="1">
        <f>+tblRace1B[[#This Row],[Position]]</f>
        <v>0</v>
      </c>
      <c r="E268" s="14" t="str">
        <f>IFERROR(VLOOKUP('Race1-Boy'!C268,TeamDec!$D$9:$H$465,5,FALSE),"")</f>
        <v/>
      </c>
      <c r="F268" s="16" t="str">
        <f>IFERROR(VLOOKUP('Race1-Boy'!C268,TeamDec!$D$9:$H$465,3,FALSE),"")</f>
        <v/>
      </c>
      <c r="G268" s="50">
        <f>COUNTIF($E$9:E268,E268)</f>
        <v>211</v>
      </c>
      <c r="H268" s="60"/>
      <c r="I268" s="5"/>
    </row>
    <row r="269" spans="2:9" x14ac:dyDescent="0.35">
      <c r="B269" s="15"/>
      <c r="C269" s="134"/>
      <c r="D269" s="1">
        <f>+tblRace1B[[#This Row],[Position]]</f>
        <v>0</v>
      </c>
      <c r="E269" s="14" t="str">
        <f>IFERROR(VLOOKUP('Race1-Boy'!C269,TeamDec!$D$9:$H$465,5,FALSE),"")</f>
        <v/>
      </c>
      <c r="F269" s="16" t="str">
        <f>IFERROR(VLOOKUP('Race1-Boy'!C269,TeamDec!$D$9:$H$465,3,FALSE),"")</f>
        <v/>
      </c>
      <c r="G269" s="50">
        <f>COUNTIF($E$9:E269,E269)</f>
        <v>212</v>
      </c>
      <c r="H269" s="60"/>
      <c r="I269" s="5"/>
    </row>
    <row r="270" spans="2:9" x14ac:dyDescent="0.35">
      <c r="B270" s="15"/>
      <c r="C270" s="134"/>
      <c r="D270" s="1">
        <f>+tblRace1B[[#This Row],[Position]]</f>
        <v>0</v>
      </c>
      <c r="E270" s="14" t="str">
        <f>IFERROR(VLOOKUP('Race1-Boy'!C270,TeamDec!$D$9:$H$465,5,FALSE),"")</f>
        <v/>
      </c>
      <c r="F270" s="16" t="str">
        <f>IFERROR(VLOOKUP('Race1-Boy'!C270,TeamDec!$D$9:$H$465,3,FALSE),"")</f>
        <v/>
      </c>
      <c r="G270" s="50">
        <f>COUNTIF($E$9:E270,E270)</f>
        <v>213</v>
      </c>
      <c r="H270" s="60"/>
      <c r="I270" s="5"/>
    </row>
    <row r="271" spans="2:9" x14ac:dyDescent="0.35">
      <c r="B271" s="15"/>
      <c r="C271" s="134"/>
      <c r="D271" s="1">
        <f>+tblRace1B[[#This Row],[Position]]</f>
        <v>0</v>
      </c>
      <c r="E271" s="14" t="str">
        <f>IFERROR(VLOOKUP('Race1-Boy'!C271,TeamDec!$D$9:$H$465,5,FALSE),"")</f>
        <v/>
      </c>
      <c r="F271" s="16" t="str">
        <f>IFERROR(VLOOKUP('Race1-Boy'!C271,TeamDec!$D$9:$H$465,3,FALSE),"")</f>
        <v/>
      </c>
      <c r="G271" s="50">
        <f>COUNTIF($E$9:E271,E271)</f>
        <v>214</v>
      </c>
      <c r="H271" s="60"/>
      <c r="I271" s="5"/>
    </row>
    <row r="272" spans="2:9" x14ac:dyDescent="0.35">
      <c r="B272" s="15"/>
      <c r="C272" s="134"/>
      <c r="D272" s="1">
        <f>+tblRace1B[[#This Row],[Position]]</f>
        <v>0</v>
      </c>
      <c r="E272" s="14" t="str">
        <f>IFERROR(VLOOKUP('Race1-Boy'!C272,TeamDec!$D$9:$H$465,5,FALSE),"")</f>
        <v/>
      </c>
      <c r="F272" s="16" t="str">
        <f>IFERROR(VLOOKUP('Race1-Boy'!C272,TeamDec!$D$9:$H$465,3,FALSE),"")</f>
        <v/>
      </c>
      <c r="G272" s="50">
        <f>COUNTIF($E$9:E272,E272)</f>
        <v>215</v>
      </c>
      <c r="H272" s="60"/>
      <c r="I272" s="5"/>
    </row>
    <row r="273" spans="2:9" x14ac:dyDescent="0.35">
      <c r="B273" s="15"/>
      <c r="C273" s="134"/>
      <c r="D273" s="1">
        <f>+tblRace1B[[#This Row],[Position]]</f>
        <v>0</v>
      </c>
      <c r="E273" s="14" t="str">
        <f>IFERROR(VLOOKUP('Race1-Boy'!C273,TeamDec!$D$9:$H$465,5,FALSE),"")</f>
        <v/>
      </c>
      <c r="F273" s="16" t="str">
        <f>IFERROR(VLOOKUP('Race1-Boy'!C273,TeamDec!$D$9:$H$465,3,FALSE),"")</f>
        <v/>
      </c>
      <c r="G273" s="50">
        <f>COUNTIF($E$9:E273,E273)</f>
        <v>216</v>
      </c>
      <c r="H273" s="60"/>
      <c r="I273" s="5"/>
    </row>
    <row r="274" spans="2:9" x14ac:dyDescent="0.35">
      <c r="B274" s="15"/>
      <c r="C274" s="134"/>
      <c r="D274" s="1">
        <f>+tblRace1B[[#This Row],[Position]]</f>
        <v>0</v>
      </c>
      <c r="E274" s="14" t="str">
        <f>IFERROR(VLOOKUP('Race1-Boy'!C274,TeamDec!$D$9:$H$465,5,FALSE),"")</f>
        <v/>
      </c>
      <c r="F274" s="16" t="str">
        <f>IFERROR(VLOOKUP('Race1-Boy'!C274,TeamDec!$D$9:$H$465,3,FALSE),"")</f>
        <v/>
      </c>
      <c r="G274" s="50">
        <f>COUNTIF($E$9:E274,E274)</f>
        <v>217</v>
      </c>
      <c r="H274" s="60"/>
      <c r="I274" s="5"/>
    </row>
    <row r="275" spans="2:9" x14ac:dyDescent="0.35">
      <c r="B275" s="15"/>
      <c r="C275" s="134"/>
      <c r="D275" s="1">
        <f>+tblRace1B[[#This Row],[Position]]</f>
        <v>0</v>
      </c>
      <c r="E275" s="14" t="str">
        <f>IFERROR(VLOOKUP('Race1-Boy'!C275,TeamDec!$D$9:$H$465,5,FALSE),"")</f>
        <v/>
      </c>
      <c r="F275" s="16" t="str">
        <f>IFERROR(VLOOKUP('Race1-Boy'!C275,TeamDec!$D$9:$H$465,3,FALSE),"")</f>
        <v/>
      </c>
      <c r="G275" s="50">
        <f>COUNTIF($E$9:E275,E275)</f>
        <v>218</v>
      </c>
      <c r="H275" s="60"/>
      <c r="I275" s="5"/>
    </row>
    <row r="276" spans="2:9" x14ac:dyDescent="0.35">
      <c r="B276" s="15"/>
      <c r="C276" s="134"/>
      <c r="D276" s="1">
        <f>+tblRace1B[[#This Row],[Position]]</f>
        <v>0</v>
      </c>
      <c r="E276" s="14" t="str">
        <f>IFERROR(VLOOKUP('Race1-Boy'!C276,TeamDec!$D$9:$H$465,5,FALSE),"")</f>
        <v/>
      </c>
      <c r="F276" s="16" t="str">
        <f>IFERROR(VLOOKUP('Race1-Boy'!C276,TeamDec!$D$9:$H$465,3,FALSE),"")</f>
        <v/>
      </c>
      <c r="G276" s="50">
        <f>COUNTIF($E$9:E276,E276)</f>
        <v>219</v>
      </c>
      <c r="H276" s="60"/>
      <c r="I276" s="5"/>
    </row>
    <row r="277" spans="2:9" x14ac:dyDescent="0.35">
      <c r="B277" s="15"/>
      <c r="C277" s="134"/>
      <c r="D277" s="1">
        <f>+tblRace1B[[#This Row],[Position]]</f>
        <v>0</v>
      </c>
      <c r="E277" s="14" t="str">
        <f>IFERROR(VLOOKUP('Race1-Boy'!C277,TeamDec!$D$9:$H$465,5,FALSE),"")</f>
        <v/>
      </c>
      <c r="F277" s="16" t="str">
        <f>IFERROR(VLOOKUP('Race1-Boy'!C277,TeamDec!$D$9:$H$465,3,FALSE),"")</f>
        <v/>
      </c>
      <c r="G277" s="50">
        <f>COUNTIF($E$9:E277,E277)</f>
        <v>220</v>
      </c>
      <c r="H277" s="60"/>
      <c r="I277" s="5"/>
    </row>
    <row r="278" spans="2:9" x14ac:dyDescent="0.35">
      <c r="B278" s="15"/>
      <c r="C278" s="134"/>
      <c r="D278" s="1">
        <f>+tblRace1B[[#This Row],[Position]]</f>
        <v>0</v>
      </c>
      <c r="E278" s="14" t="str">
        <f>IFERROR(VLOOKUP('Race1-Boy'!C278,TeamDec!$D$9:$H$465,5,FALSE),"")</f>
        <v/>
      </c>
      <c r="F278" s="16" t="str">
        <f>IFERROR(VLOOKUP('Race1-Boy'!C278,TeamDec!$D$9:$H$465,3,FALSE),"")</f>
        <v/>
      </c>
      <c r="G278" s="50">
        <f>COUNTIF($E$9:E278,E278)</f>
        <v>221</v>
      </c>
      <c r="H278" s="60"/>
      <c r="I278" s="5"/>
    </row>
    <row r="279" spans="2:9" x14ac:dyDescent="0.35">
      <c r="B279" s="15"/>
      <c r="C279" s="134"/>
      <c r="D279" s="1">
        <f>+tblRace1B[[#This Row],[Position]]</f>
        <v>0</v>
      </c>
      <c r="E279" s="14" t="str">
        <f>IFERROR(VLOOKUP('Race1-Boy'!C279,TeamDec!$D$9:$H$465,5,FALSE),"")</f>
        <v/>
      </c>
      <c r="F279" s="16" t="str">
        <f>IFERROR(VLOOKUP('Race1-Boy'!C279,TeamDec!$D$9:$H$465,3,FALSE),"")</f>
        <v/>
      </c>
      <c r="G279" s="50">
        <f>COUNTIF($E$9:E279,E279)</f>
        <v>222</v>
      </c>
      <c r="H279" s="60"/>
      <c r="I279" s="5"/>
    </row>
    <row r="280" spans="2:9" x14ac:dyDescent="0.35">
      <c r="B280" s="15"/>
      <c r="C280" s="134"/>
      <c r="D280" s="1">
        <f>+tblRace1B[[#This Row],[Position]]</f>
        <v>0</v>
      </c>
      <c r="E280" s="14" t="str">
        <f>IFERROR(VLOOKUP('Race1-Boy'!C280,TeamDec!$D$9:$H$465,5,FALSE),"")</f>
        <v/>
      </c>
      <c r="F280" s="16" t="str">
        <f>IFERROR(VLOOKUP('Race1-Boy'!C280,TeamDec!$D$9:$H$465,3,FALSE),"")</f>
        <v/>
      </c>
      <c r="G280" s="50">
        <f>COUNTIF($E$9:E280,E280)</f>
        <v>223</v>
      </c>
      <c r="H280" s="60"/>
      <c r="I280" s="5"/>
    </row>
    <row r="281" spans="2:9" x14ac:dyDescent="0.35">
      <c r="B281" s="15"/>
      <c r="C281" s="134"/>
      <c r="D281" s="1">
        <f>+tblRace1B[[#This Row],[Position]]</f>
        <v>0</v>
      </c>
      <c r="E281" s="14" t="str">
        <f>IFERROR(VLOOKUP('Race1-Boy'!C281,TeamDec!$D$9:$H$465,5,FALSE),"")</f>
        <v/>
      </c>
      <c r="F281" s="16" t="str">
        <f>IFERROR(VLOOKUP('Race1-Boy'!C281,TeamDec!$D$9:$H$465,3,FALSE),"")</f>
        <v/>
      </c>
      <c r="G281" s="50">
        <f>COUNTIF($E$9:E281,E281)</f>
        <v>224</v>
      </c>
      <c r="H281" s="60"/>
      <c r="I281" s="5"/>
    </row>
    <row r="282" spans="2:9" x14ac:dyDescent="0.35">
      <c r="B282" s="15"/>
      <c r="C282" s="134"/>
      <c r="D282" s="1">
        <f>+tblRace1B[[#This Row],[Position]]</f>
        <v>0</v>
      </c>
      <c r="E282" s="14" t="str">
        <f>IFERROR(VLOOKUP('Race1-Boy'!C282,TeamDec!$D$9:$H$465,5,FALSE),"")</f>
        <v/>
      </c>
      <c r="F282" s="16" t="str">
        <f>IFERROR(VLOOKUP('Race1-Boy'!C282,TeamDec!$D$9:$H$465,3,FALSE),"")</f>
        <v/>
      </c>
      <c r="G282" s="50">
        <f>COUNTIF($E$9:E282,E282)</f>
        <v>225</v>
      </c>
      <c r="H282" s="60"/>
      <c r="I282" s="5"/>
    </row>
    <row r="283" spans="2:9" x14ac:dyDescent="0.35">
      <c r="B283" s="15"/>
      <c r="C283" s="134"/>
      <c r="D283" s="1">
        <f>+tblRace1B[[#This Row],[Position]]</f>
        <v>0</v>
      </c>
      <c r="E283" s="14" t="str">
        <f>IFERROR(VLOOKUP('Race1-Boy'!C283,TeamDec!$D$9:$H$465,5,FALSE),"")</f>
        <v/>
      </c>
      <c r="F283" s="16" t="str">
        <f>IFERROR(VLOOKUP('Race1-Boy'!C283,TeamDec!$D$9:$H$465,3,FALSE),"")</f>
        <v/>
      </c>
      <c r="G283" s="50">
        <f>COUNTIF($E$9:E283,E283)</f>
        <v>226</v>
      </c>
      <c r="H283" s="60"/>
      <c r="I283" s="5"/>
    </row>
    <row r="284" spans="2:9" x14ac:dyDescent="0.35">
      <c r="B284" s="15"/>
      <c r="C284" s="134"/>
      <c r="D284" s="1">
        <f>+tblRace1B[[#This Row],[Position]]</f>
        <v>0</v>
      </c>
      <c r="E284" s="14" t="str">
        <f>IFERROR(VLOOKUP('Race1-Boy'!C284,TeamDec!$D$9:$H$465,5,FALSE),"")</f>
        <v/>
      </c>
      <c r="F284" s="16" t="str">
        <f>IFERROR(VLOOKUP('Race1-Boy'!C284,TeamDec!$D$9:$H$465,3,FALSE),"")</f>
        <v/>
      </c>
      <c r="G284" s="50">
        <f>COUNTIF($E$9:E284,E284)</f>
        <v>227</v>
      </c>
      <c r="H284" s="60"/>
      <c r="I284" s="5"/>
    </row>
    <row r="285" spans="2:9" x14ac:dyDescent="0.35">
      <c r="B285" s="15"/>
      <c r="C285" s="134"/>
      <c r="D285" s="1">
        <f>+tblRace1B[[#This Row],[Position]]</f>
        <v>0</v>
      </c>
      <c r="E285" s="14" t="str">
        <f>IFERROR(VLOOKUP('Race1-Boy'!C285,TeamDec!$D$9:$H$465,5,FALSE),"")</f>
        <v/>
      </c>
      <c r="F285" s="16" t="str">
        <f>IFERROR(VLOOKUP('Race1-Boy'!C285,TeamDec!$D$9:$H$465,3,FALSE),"")</f>
        <v/>
      </c>
      <c r="G285" s="50">
        <f>COUNTIF($E$9:E285,E285)</f>
        <v>228</v>
      </c>
      <c r="H285" s="60"/>
      <c r="I285" s="5"/>
    </row>
    <row r="286" spans="2:9" x14ac:dyDescent="0.35">
      <c r="B286" s="15"/>
      <c r="C286" s="134"/>
      <c r="D286" s="1">
        <f>+tblRace1B[[#This Row],[Position]]</f>
        <v>0</v>
      </c>
      <c r="E286" s="14" t="str">
        <f>IFERROR(VLOOKUP('Race1-Boy'!C286,TeamDec!$D$9:$H$465,5,FALSE),"")</f>
        <v/>
      </c>
      <c r="F286" s="16" t="str">
        <f>IFERROR(VLOOKUP('Race1-Boy'!C286,TeamDec!$D$9:$H$465,3,FALSE),"")</f>
        <v/>
      </c>
      <c r="G286" s="50">
        <f>COUNTIF($E$9:E286,E286)</f>
        <v>229</v>
      </c>
      <c r="H286" s="60"/>
      <c r="I286" s="5"/>
    </row>
    <row r="287" spans="2:9" x14ac:dyDescent="0.35">
      <c r="B287" s="15"/>
      <c r="C287" s="134"/>
      <c r="D287" s="1">
        <f>+tblRace1B[[#This Row],[Position]]</f>
        <v>0</v>
      </c>
      <c r="E287" s="14" t="str">
        <f>IFERROR(VLOOKUP('Race1-Boy'!C287,TeamDec!$D$9:$H$465,5,FALSE),"")</f>
        <v/>
      </c>
      <c r="F287" s="16" t="str">
        <f>IFERROR(VLOOKUP('Race1-Boy'!C287,TeamDec!$D$9:$H$465,3,FALSE),"")</f>
        <v/>
      </c>
      <c r="G287" s="50">
        <f>COUNTIF($E$9:E287,E287)</f>
        <v>230</v>
      </c>
      <c r="H287" s="60"/>
      <c r="I287" s="5"/>
    </row>
    <row r="288" spans="2:9" x14ac:dyDescent="0.35">
      <c r="B288" s="15"/>
      <c r="C288" s="134"/>
      <c r="D288" s="1">
        <f>+tblRace1B[[#This Row],[Position]]</f>
        <v>0</v>
      </c>
      <c r="E288" s="14" t="str">
        <f>IFERROR(VLOOKUP('Race1-Boy'!C288,TeamDec!$D$9:$H$465,5,FALSE),"")</f>
        <v/>
      </c>
      <c r="F288" s="16" t="str">
        <f>IFERROR(VLOOKUP('Race1-Boy'!C288,TeamDec!$D$9:$H$465,3,FALSE),"")</f>
        <v/>
      </c>
      <c r="G288" s="50">
        <f>COUNTIF($E$9:E288,E288)</f>
        <v>231</v>
      </c>
      <c r="H288" s="60"/>
      <c r="I288" s="5"/>
    </row>
    <row r="289" spans="2:9" x14ac:dyDescent="0.35">
      <c r="B289" s="15"/>
      <c r="C289" s="134"/>
      <c r="D289" s="1">
        <f>+tblRace1B[[#This Row],[Position]]</f>
        <v>0</v>
      </c>
      <c r="E289" s="14" t="str">
        <f>IFERROR(VLOOKUP('Race1-Boy'!C289,TeamDec!$D$9:$H$465,5,FALSE),"")</f>
        <v/>
      </c>
      <c r="F289" s="16" t="str">
        <f>IFERROR(VLOOKUP('Race1-Boy'!C289,TeamDec!$D$9:$H$465,3,FALSE),"")</f>
        <v/>
      </c>
      <c r="G289" s="50">
        <f>COUNTIF($E$9:E289,E289)</f>
        <v>232</v>
      </c>
      <c r="H289" s="60"/>
      <c r="I289" s="5"/>
    </row>
    <row r="290" spans="2:9" x14ac:dyDescent="0.35">
      <c r="B290" s="15"/>
      <c r="C290" s="134"/>
      <c r="D290" s="1">
        <f>+tblRace1B[[#This Row],[Position]]</f>
        <v>0</v>
      </c>
      <c r="E290" s="14" t="str">
        <f>IFERROR(VLOOKUP('Race1-Boy'!C290,TeamDec!$D$9:$H$465,5,FALSE),"")</f>
        <v/>
      </c>
      <c r="F290" s="16" t="str">
        <f>IFERROR(VLOOKUP('Race1-Boy'!C290,TeamDec!$D$9:$H$465,3,FALSE),"")</f>
        <v/>
      </c>
      <c r="G290" s="50">
        <f>COUNTIF($E$9:E290,E290)</f>
        <v>233</v>
      </c>
      <c r="H290" s="60"/>
      <c r="I290" s="5"/>
    </row>
    <row r="291" spans="2:9" x14ac:dyDescent="0.35">
      <c r="B291" s="15"/>
      <c r="C291" s="134"/>
      <c r="D291" s="1">
        <f>+tblRace1B[[#This Row],[Position]]</f>
        <v>0</v>
      </c>
      <c r="E291" s="14" t="str">
        <f>IFERROR(VLOOKUP('Race1-Boy'!C291,TeamDec!$D$9:$H$465,5,FALSE),"")</f>
        <v/>
      </c>
      <c r="F291" s="16" t="str">
        <f>IFERROR(VLOOKUP('Race1-Boy'!C291,TeamDec!$D$9:$H$465,3,FALSE),"")</f>
        <v/>
      </c>
      <c r="G291" s="50">
        <f>COUNTIF($E$9:E291,E291)</f>
        <v>234</v>
      </c>
      <c r="H291" s="60"/>
      <c r="I291" s="5"/>
    </row>
    <row r="292" spans="2:9" x14ac:dyDescent="0.35">
      <c r="B292" s="15"/>
      <c r="C292" s="134"/>
      <c r="D292" s="1">
        <f>+tblRace1B[[#This Row],[Position]]</f>
        <v>0</v>
      </c>
      <c r="E292" s="14" t="str">
        <f>IFERROR(VLOOKUP('Race1-Boy'!C292,TeamDec!$D$9:$H$465,5,FALSE),"")</f>
        <v/>
      </c>
      <c r="F292" s="16" t="str">
        <f>IFERROR(VLOOKUP('Race1-Boy'!C292,TeamDec!$D$9:$H$465,3,FALSE),"")</f>
        <v/>
      </c>
      <c r="G292" s="50">
        <f>COUNTIF($E$9:E292,E292)</f>
        <v>235</v>
      </c>
      <c r="H292" s="60"/>
      <c r="I292" s="5"/>
    </row>
    <row r="293" spans="2:9" x14ac:dyDescent="0.35">
      <c r="B293" s="15"/>
      <c r="C293" s="134"/>
      <c r="D293" s="1">
        <f>+tblRace1B[[#This Row],[Position]]</f>
        <v>0</v>
      </c>
      <c r="E293" s="14" t="str">
        <f>IFERROR(VLOOKUP('Race1-Boy'!C293,TeamDec!$D$9:$H$465,5,FALSE),"")</f>
        <v/>
      </c>
      <c r="F293" s="16" t="str">
        <f>IFERROR(VLOOKUP('Race1-Boy'!C293,TeamDec!$D$9:$H$465,3,FALSE),"")</f>
        <v/>
      </c>
      <c r="G293" s="50">
        <f>COUNTIF($E$9:E293,E293)</f>
        <v>236</v>
      </c>
      <c r="H293" s="60"/>
      <c r="I293" s="5"/>
    </row>
    <row r="294" spans="2:9" x14ac:dyDescent="0.35">
      <c r="B294" s="15"/>
      <c r="C294" s="134"/>
      <c r="D294" s="1">
        <f>+tblRace1B[[#This Row],[Position]]</f>
        <v>0</v>
      </c>
      <c r="E294" s="14" t="str">
        <f>IFERROR(VLOOKUP('Race1-Boy'!C294,TeamDec!$D$9:$H$465,5,FALSE),"")</f>
        <v/>
      </c>
      <c r="F294" s="16" t="str">
        <f>IFERROR(VLOOKUP('Race1-Boy'!C294,TeamDec!$D$9:$H$465,3,FALSE),"")</f>
        <v/>
      </c>
      <c r="G294" s="50">
        <f>COUNTIF($E$9:E294,E294)</f>
        <v>237</v>
      </c>
      <c r="H294" s="60"/>
      <c r="I294" s="5"/>
    </row>
    <row r="295" spans="2:9" x14ac:dyDescent="0.35">
      <c r="B295" s="15"/>
      <c r="C295" s="134"/>
      <c r="D295" s="1">
        <f>+tblRace1B[[#This Row],[Position]]</f>
        <v>0</v>
      </c>
      <c r="E295" s="14" t="str">
        <f>IFERROR(VLOOKUP('Race1-Boy'!C295,TeamDec!$D$9:$H$465,5,FALSE),"")</f>
        <v/>
      </c>
      <c r="F295" s="16" t="str">
        <f>IFERROR(VLOOKUP('Race1-Boy'!C295,TeamDec!$D$9:$H$465,3,FALSE),"")</f>
        <v/>
      </c>
      <c r="G295" s="50">
        <f>COUNTIF($E$9:E295,E295)</f>
        <v>238</v>
      </c>
      <c r="H295" s="60"/>
      <c r="I295" s="5"/>
    </row>
    <row r="296" spans="2:9" x14ac:dyDescent="0.35">
      <c r="B296" s="15"/>
      <c r="C296" s="134"/>
      <c r="D296" s="1">
        <f>+tblRace1B[[#This Row],[Position]]</f>
        <v>0</v>
      </c>
      <c r="E296" s="14" t="str">
        <f>IFERROR(VLOOKUP('Race1-Boy'!C296,TeamDec!$D$9:$H$465,5,FALSE),"")</f>
        <v/>
      </c>
      <c r="F296" s="16" t="str">
        <f>IFERROR(VLOOKUP('Race1-Boy'!C296,TeamDec!$D$9:$H$465,3,FALSE),"")</f>
        <v/>
      </c>
      <c r="G296" s="50">
        <f>COUNTIF($E$9:E296,E296)</f>
        <v>239</v>
      </c>
      <c r="H296" s="60"/>
      <c r="I296" s="5"/>
    </row>
    <row r="297" spans="2:9" x14ac:dyDescent="0.35">
      <c r="B297" s="15"/>
      <c r="C297" s="134"/>
      <c r="D297" s="1">
        <f>+tblRace1B[[#This Row],[Position]]</f>
        <v>0</v>
      </c>
      <c r="E297" s="14" t="str">
        <f>IFERROR(VLOOKUP('Race1-Boy'!C297,TeamDec!$D$9:$H$465,5,FALSE),"")</f>
        <v/>
      </c>
      <c r="F297" s="16" t="str">
        <f>IFERROR(VLOOKUP('Race1-Boy'!C297,TeamDec!$D$9:$H$465,3,FALSE),"")</f>
        <v/>
      </c>
      <c r="G297" s="50">
        <f>COUNTIF($E$9:E297,E297)</f>
        <v>240</v>
      </c>
      <c r="H297" s="60"/>
      <c r="I297" s="5"/>
    </row>
    <row r="298" spans="2:9" x14ac:dyDescent="0.35">
      <c r="B298" s="15"/>
      <c r="C298" s="134"/>
      <c r="D298" s="1">
        <f>+tblRace1B[[#This Row],[Position]]</f>
        <v>0</v>
      </c>
      <c r="E298" s="14" t="str">
        <f>IFERROR(VLOOKUP('Race1-Boy'!C298,TeamDec!$D$9:$H$465,5,FALSE),"")</f>
        <v/>
      </c>
      <c r="F298" s="16" t="str">
        <f>IFERROR(VLOOKUP('Race1-Boy'!C298,TeamDec!$D$9:$H$465,3,FALSE),"")</f>
        <v/>
      </c>
      <c r="G298" s="50">
        <f>COUNTIF($E$9:E298,E298)</f>
        <v>241</v>
      </c>
      <c r="H298" s="60"/>
      <c r="I298" s="5"/>
    </row>
    <row r="299" spans="2:9" x14ac:dyDescent="0.35">
      <c r="B299" s="15"/>
      <c r="C299" s="134"/>
      <c r="D299" s="1">
        <f>+tblRace1B[[#This Row],[Position]]</f>
        <v>0</v>
      </c>
      <c r="E299" s="14" t="str">
        <f>IFERROR(VLOOKUP('Race1-Boy'!C299,TeamDec!$D$9:$H$465,5,FALSE),"")</f>
        <v/>
      </c>
      <c r="F299" s="16" t="str">
        <f>IFERROR(VLOOKUP('Race1-Boy'!C299,TeamDec!$D$9:$H$465,3,FALSE),"")</f>
        <v/>
      </c>
      <c r="G299" s="50">
        <f>COUNTIF($E$9:E299,E299)</f>
        <v>242</v>
      </c>
      <c r="H299" s="60"/>
      <c r="I299" s="5"/>
    </row>
    <row r="300" spans="2:9" x14ac:dyDescent="0.35">
      <c r="B300" s="20"/>
      <c r="C300" s="137"/>
      <c r="D300" s="26">
        <f>+tblRace1B[[#This Row],[Position]]</f>
        <v>0</v>
      </c>
      <c r="E300" s="14" t="str">
        <f>IFERROR(VLOOKUP('Race1-Boy'!C300,TeamDec!$D$9:$H$465,5,FALSE),"")</f>
        <v/>
      </c>
      <c r="F300" s="16" t="str">
        <f>IFERROR(VLOOKUP('Race1-Boy'!C300,TeamDec!$D$9:$H$465,3,FALSE),"")</f>
        <v/>
      </c>
      <c r="G300" s="50">
        <f>COUNTIF($E$9:E300,E300)</f>
        <v>243</v>
      </c>
      <c r="H300" s="60"/>
      <c r="I300" s="5"/>
    </row>
  </sheetData>
  <sheetProtection algorithmName="SHA-512" hashValue="kr5U/Nbh943UB0OuVLYs8x+9netSXGyJi3E0pHhMCdMc72namuIUBKhsK5c4Nx16XvtujhRFHrhiQAwcFgF4+w==" saltValue="2IHy5Mugv8VYshLEq16O1Q==" spinCount="100000" sheet="1" objects="1" scenarios="1" selectLockedCells="1" selectUnlockedCells="1"/>
  <mergeCells count="4">
    <mergeCell ref="B2:C2"/>
    <mergeCell ref="B6:C6"/>
    <mergeCell ref="E4:G6"/>
    <mergeCell ref="F2:G2"/>
  </mergeCells>
  <conditionalFormatting sqref="B9:B16">
    <cfRule type="duplicateValues" dxfId="83" priority="16"/>
  </conditionalFormatting>
  <conditionalFormatting sqref="B17 B20:B24">
    <cfRule type="duplicateValues" dxfId="82" priority="18"/>
  </conditionalFormatting>
  <conditionalFormatting sqref="B25">
    <cfRule type="duplicateValues" dxfId="81" priority="14"/>
  </conditionalFormatting>
  <conditionalFormatting sqref="B26:B27">
    <cfRule type="duplicateValues" dxfId="80" priority="12"/>
  </conditionalFormatting>
  <conditionalFormatting sqref="B28:B32">
    <cfRule type="duplicateValues" dxfId="79" priority="10"/>
  </conditionalFormatting>
  <conditionalFormatting sqref="B33">
    <cfRule type="duplicateValues" dxfId="78" priority="8"/>
  </conditionalFormatting>
  <conditionalFormatting sqref="B34">
    <cfRule type="duplicateValues" dxfId="77" priority="6"/>
  </conditionalFormatting>
  <conditionalFormatting sqref="B35">
    <cfRule type="duplicateValues" dxfId="76" priority="4"/>
  </conditionalFormatting>
  <conditionalFormatting sqref="B36:B57">
    <cfRule type="duplicateValues" dxfId="75" priority="2"/>
  </conditionalFormatting>
  <conditionalFormatting sqref="B58:B300">
    <cfRule type="duplicateValues" dxfId="74" priority="37"/>
  </conditionalFormatting>
  <conditionalFormatting sqref="C9:C16">
    <cfRule type="duplicateValues" dxfId="73" priority="15"/>
  </conditionalFormatting>
  <conditionalFormatting sqref="C17 C20:C24">
    <cfRule type="duplicateValues" dxfId="72" priority="17"/>
  </conditionalFormatting>
  <conditionalFormatting sqref="C25">
    <cfRule type="duplicateValues" dxfId="71" priority="13"/>
  </conditionalFormatting>
  <conditionalFormatting sqref="C26:C27">
    <cfRule type="duplicateValues" dxfId="70" priority="11"/>
  </conditionalFormatting>
  <conditionalFormatting sqref="C28:C32">
    <cfRule type="duplicateValues" dxfId="69" priority="9"/>
  </conditionalFormatting>
  <conditionalFormatting sqref="C33">
    <cfRule type="duplicateValues" dxfId="68" priority="7"/>
  </conditionalFormatting>
  <conditionalFormatting sqref="C34">
    <cfRule type="duplicateValues" dxfId="67" priority="5"/>
  </conditionalFormatting>
  <conditionalFormatting sqref="C35">
    <cfRule type="duplicateValues" dxfId="66" priority="3"/>
  </conditionalFormatting>
  <conditionalFormatting sqref="C36:C57">
    <cfRule type="duplicateValues" dxfId="65" priority="1"/>
  </conditionalFormatting>
  <conditionalFormatting sqref="C58:C300">
    <cfRule type="duplicateValues" dxfId="64" priority="35"/>
  </conditionalFormatting>
  <conditionalFormatting sqref="F9:H300">
    <cfRule type="containsText" dxfId="63" priority="36" operator="containsText" text="F">
      <formula>NOT(ISERROR(SEARCH("F",F9)))</formula>
    </cfRule>
  </conditionalFormatting>
  <dataValidations count="1">
    <dataValidation type="list" allowBlank="1" showInputMessage="1" showErrorMessage="1" sqref="C301:D1048576" xr:uid="{0F45948C-090E-4B07-A6E0-702354D94ED4}">
      <formula1>FullName</formula1>
    </dataValidation>
  </dataValidations>
  <pageMargins left="0.7" right="0.7" top="0.75" bottom="0.75" header="0.3" footer="0.3"/>
  <pageSetup paperSize="9" scale="63" orientation="portrait" horizontalDpi="4294967293" r:id="rId1"/>
  <colBreaks count="1" manualBreakCount="1">
    <brk id="8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C25D8-0375-47AC-A46A-6EF10C64C6FC}">
          <x14:formula1>
            <xm:f>_xlfn.ANCHORARRAY(Lists!$R$3)</xm:f>
          </x14:formula1>
          <xm:sqref>C20:C24 C58:C300 C17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C9AB-1576-43E9-A5AE-02B79CC4157F}">
  <sheetPr>
    <tabColor rgb="FFFF5050"/>
  </sheetPr>
  <dimension ref="A1:K300"/>
  <sheetViews>
    <sheetView view="pageBreakPreview" zoomScale="132" zoomScaleNormal="135" zoomScaleSheetLayoutView="213" workbookViewId="0">
      <selection activeCell="C65" sqref="C65"/>
    </sheetView>
  </sheetViews>
  <sheetFormatPr defaultColWidth="8.81640625" defaultRowHeight="14.5" x14ac:dyDescent="0.35"/>
  <cols>
    <col min="1" max="1" width="9.1796875" style="5"/>
    <col min="2" max="2" width="21.7265625" style="10" customWidth="1"/>
    <col min="3" max="3" width="34.26953125" style="9" customWidth="1"/>
    <col min="4" max="4" width="34.26953125" hidden="1" customWidth="1"/>
    <col min="5" max="5" width="25.7265625" customWidth="1"/>
    <col min="6" max="6" width="23" bestFit="1" customWidth="1"/>
    <col min="7" max="7" width="9.1796875" style="5"/>
    <col min="8" max="8" width="11.7265625" style="5" customWidth="1"/>
  </cols>
  <sheetData>
    <row r="1" spans="2:11" x14ac:dyDescent="0.35">
      <c r="B1" s="5"/>
      <c r="C1" s="5"/>
      <c r="D1" s="5"/>
      <c r="E1" s="5"/>
      <c r="F1" s="5"/>
      <c r="J1" s="5"/>
    </row>
    <row r="2" spans="2:11" ht="18.5" x14ac:dyDescent="0.45">
      <c r="B2" s="176" t="s">
        <v>57</v>
      </c>
      <c r="C2" s="177"/>
      <c r="D2" s="48"/>
      <c r="E2" s="8" t="s">
        <v>38</v>
      </c>
      <c r="F2" s="180">
        <v>45592</v>
      </c>
      <c r="G2" s="180"/>
      <c r="J2" s="1"/>
    </row>
    <row r="3" spans="2:11" x14ac:dyDescent="0.35">
      <c r="B3" s="5"/>
      <c r="C3" s="5"/>
      <c r="D3" s="5"/>
      <c r="E3" s="5"/>
      <c r="F3" s="5"/>
      <c r="J3" s="5"/>
      <c r="K3" s="5"/>
    </row>
    <row r="4" spans="2:11" ht="18.75" customHeight="1" x14ac:dyDescent="0.45">
      <c r="B4" s="8" t="s">
        <v>39</v>
      </c>
      <c r="C4" s="12" t="s">
        <v>34</v>
      </c>
      <c r="D4" s="12"/>
      <c r="E4" s="179" t="s">
        <v>68</v>
      </c>
      <c r="F4" s="179"/>
      <c r="G4" s="179"/>
      <c r="J4" s="5"/>
      <c r="K4" s="5"/>
    </row>
    <row r="5" spans="2:11" x14ac:dyDescent="0.35">
      <c r="B5" s="5"/>
      <c r="C5" s="5"/>
      <c r="D5" s="5"/>
      <c r="E5" s="179"/>
      <c r="F5" s="179"/>
      <c r="G5" s="179"/>
      <c r="J5" s="5"/>
      <c r="K5" s="5"/>
    </row>
    <row r="6" spans="2:11" ht="18.5" x14ac:dyDescent="0.45">
      <c r="B6" s="176" t="s">
        <v>100</v>
      </c>
      <c r="C6" s="178"/>
      <c r="D6" s="130"/>
      <c r="E6" s="179"/>
      <c r="F6" s="179"/>
      <c r="G6" s="179"/>
      <c r="J6" s="5"/>
      <c r="K6" s="5"/>
    </row>
    <row r="7" spans="2:11" x14ac:dyDescent="0.35">
      <c r="B7" s="5"/>
      <c r="C7" s="5"/>
      <c r="D7" s="5"/>
      <c r="E7" s="5"/>
      <c r="F7" s="5"/>
    </row>
    <row r="8" spans="2:11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35">
      <c r="B9" s="127">
        <v>1</v>
      </c>
      <c r="C9" s="33" t="s">
        <v>668</v>
      </c>
      <c r="D9" s="32">
        <f>+tblRace1G[[#This Row],[Position]]</f>
        <v>1</v>
      </c>
      <c r="E9" s="14" t="str">
        <f>IFERROR(VLOOKUP('Race1-Girl'!$C9,TeamDec!$D$9:$H$465,5,FALSE),"")</f>
        <v>U13</v>
      </c>
      <c r="F9" s="16" t="str">
        <f>IFERROR(VLOOKUP('Race1-Girl'!$C9,TeamDec!$D$9:$H$465,3,FALSE),"")</f>
        <v>F</v>
      </c>
      <c r="G9" s="14">
        <f>COUNTIF($E$9:E9,E9)</f>
        <v>1</v>
      </c>
      <c r="H9" s="60"/>
      <c r="J9" s="5"/>
    </row>
    <row r="10" spans="2:11" x14ac:dyDescent="0.35">
      <c r="B10" s="127">
        <v>2</v>
      </c>
      <c r="C10" s="33" t="s">
        <v>722</v>
      </c>
      <c r="D10" s="32">
        <f>+tblRace1G[[#This Row],[Position]]</f>
        <v>2</v>
      </c>
      <c r="E10" s="14" t="str">
        <f>IFERROR(VLOOKUP('Race1-Girl'!$C10,TeamDec!$D$9:$H$465,5,FALSE),"")</f>
        <v>U15</v>
      </c>
      <c r="F10" s="16" t="str">
        <f>IFERROR(VLOOKUP('Race1-Girl'!$C10,TeamDec!$D$9:$H$465,3,FALSE),"")</f>
        <v>F</v>
      </c>
      <c r="G10" s="14">
        <f>COUNTIF($E$9:E10,E10)</f>
        <v>1</v>
      </c>
      <c r="H10" s="60"/>
      <c r="J10" s="5"/>
    </row>
    <row r="11" spans="2:11" x14ac:dyDescent="0.35">
      <c r="B11" s="127">
        <v>3</v>
      </c>
      <c r="C11" s="33" t="s">
        <v>732</v>
      </c>
      <c r="D11" s="32">
        <f>+tblRace1G[[#This Row],[Position]]</f>
        <v>3</v>
      </c>
      <c r="E11" s="14" t="str">
        <f>IFERROR(VLOOKUP('Race1-Girl'!$C11,TeamDec!$D$9:$H$465,5,FALSE),"")</f>
        <v>U13</v>
      </c>
      <c r="F11" s="16" t="str">
        <f>IFERROR(VLOOKUP('Race1-Girl'!$C11,TeamDec!$D$9:$H$465,3,FALSE),"")</f>
        <v>F</v>
      </c>
      <c r="G11" s="14">
        <f>COUNTIF($E$9:E11,E11)</f>
        <v>2</v>
      </c>
      <c r="H11" s="60"/>
      <c r="J11" s="5"/>
    </row>
    <row r="12" spans="2:11" x14ac:dyDescent="0.35">
      <c r="B12" s="127">
        <v>4</v>
      </c>
      <c r="C12" s="33" t="s">
        <v>669</v>
      </c>
      <c r="D12" s="32">
        <f>+tblRace1G[[#This Row],[Position]]</f>
        <v>4</v>
      </c>
      <c r="E12" s="14" t="str">
        <f>IFERROR(VLOOKUP('Race1-Girl'!$C12,TeamDec!$D$9:$H$465,5,FALSE),"")</f>
        <v>U15</v>
      </c>
      <c r="F12" s="16" t="str">
        <f>IFERROR(VLOOKUP('Race1-Girl'!$C12,TeamDec!$D$9:$H$465,3,FALSE),"")</f>
        <v>F</v>
      </c>
      <c r="G12" s="14">
        <f>COUNTIF($E$9:E12,E12)</f>
        <v>2</v>
      </c>
      <c r="H12" s="60"/>
      <c r="J12" s="5"/>
    </row>
    <row r="13" spans="2:11" x14ac:dyDescent="0.35">
      <c r="B13" s="127">
        <v>5</v>
      </c>
      <c r="C13" s="33" t="s">
        <v>778</v>
      </c>
      <c r="D13" s="32">
        <f>+tblRace1G[[#This Row],[Position]]</f>
        <v>5</v>
      </c>
      <c r="E13" s="14" t="str">
        <f>IFERROR(VLOOKUP('Race1-Girl'!$C13,TeamDec!$D$9:$H$465,5,FALSE),"")</f>
        <v>U17</v>
      </c>
      <c r="F13" s="16" t="str">
        <f>IFERROR(VLOOKUP('Race1-Girl'!$C13,TeamDec!$D$9:$H$465,3,FALSE),"")</f>
        <v>F</v>
      </c>
      <c r="G13" s="14">
        <f>COUNTIF($E$9:E13,E13)</f>
        <v>1</v>
      </c>
      <c r="H13" s="60"/>
      <c r="J13" s="5"/>
    </row>
    <row r="14" spans="2:11" x14ac:dyDescent="0.35">
      <c r="B14" s="127">
        <v>6</v>
      </c>
      <c r="C14" s="33" t="s">
        <v>777</v>
      </c>
      <c r="D14" s="32">
        <f>+tblRace1G[[#This Row],[Position]]</f>
        <v>6</v>
      </c>
      <c r="E14" s="14" t="str">
        <f>IFERROR(VLOOKUP('Race1-Girl'!$C14,TeamDec!$D$9:$H$465,5,FALSE),"")</f>
        <v>U13</v>
      </c>
      <c r="F14" s="16" t="str">
        <f>IFERROR(VLOOKUP('Race1-Girl'!$C14,TeamDec!$D$9:$H$465,3,FALSE),"")</f>
        <v>F</v>
      </c>
      <c r="G14" s="14">
        <f>COUNTIF($E$9:E14,E14)</f>
        <v>3</v>
      </c>
      <c r="H14" s="60"/>
      <c r="J14" s="5"/>
    </row>
    <row r="15" spans="2:11" x14ac:dyDescent="0.35">
      <c r="B15" s="127">
        <v>7</v>
      </c>
      <c r="C15" s="33" t="s">
        <v>716</v>
      </c>
      <c r="D15" s="32">
        <f>+tblRace1G[[#This Row],[Position]]</f>
        <v>7</v>
      </c>
      <c r="E15" s="14" t="str">
        <f>IFERROR(VLOOKUP('Race1-Girl'!$C15,TeamDec!$D$9:$H$465,5,FALSE),"")</f>
        <v>U15</v>
      </c>
      <c r="F15" s="16" t="str">
        <f>IFERROR(VLOOKUP('Race1-Girl'!$C15,TeamDec!$D$9:$H$465,3,FALSE),"")</f>
        <v>F</v>
      </c>
      <c r="G15" s="14">
        <f>COUNTIF($E$9:E15,E15)</f>
        <v>3</v>
      </c>
      <c r="H15" s="60"/>
      <c r="J15" s="5"/>
    </row>
    <row r="16" spans="2:11" x14ac:dyDescent="0.35">
      <c r="B16" s="127">
        <v>8</v>
      </c>
      <c r="C16" s="33" t="s">
        <v>670</v>
      </c>
      <c r="D16" s="32">
        <f>+tblRace1G[[#This Row],[Position]]</f>
        <v>8</v>
      </c>
      <c r="E16" s="14" t="str">
        <f>IFERROR(VLOOKUP('Race1-Girl'!$C16,TeamDec!$D$9:$H$465,5,FALSE),"")</f>
        <v>U17</v>
      </c>
      <c r="F16" s="16" t="str">
        <f>IFERROR(VLOOKUP('Race1-Girl'!$C16,TeamDec!$D$9:$H$465,3,FALSE),"")</f>
        <v>F</v>
      </c>
      <c r="G16" s="14">
        <f>COUNTIF($E$9:E16,E16)</f>
        <v>2</v>
      </c>
      <c r="H16" s="60"/>
      <c r="J16" s="5"/>
    </row>
    <row r="17" spans="2:10" x14ac:dyDescent="0.35">
      <c r="B17" s="127">
        <v>9</v>
      </c>
      <c r="C17" s="33" t="s">
        <v>671</v>
      </c>
      <c r="D17" s="32">
        <f>+tblRace1G[[#This Row],[Position]]</f>
        <v>9</v>
      </c>
      <c r="E17" s="14" t="str">
        <f>IFERROR(VLOOKUP('Race1-Girl'!$C17,TeamDec!$D$9:$H$465,5,FALSE),"")</f>
        <v>U11</v>
      </c>
      <c r="F17" s="16" t="str">
        <f>IFERROR(VLOOKUP('Race1-Girl'!$C17,TeamDec!$D$9:$H$465,3,FALSE),"")</f>
        <v>F</v>
      </c>
      <c r="G17" s="14">
        <f>COUNTIF($E$9:E17,E17)</f>
        <v>1</v>
      </c>
      <c r="H17" s="60"/>
      <c r="J17" s="5"/>
    </row>
    <row r="18" spans="2:10" x14ac:dyDescent="0.35">
      <c r="B18" s="129">
        <v>10</v>
      </c>
      <c r="C18" s="138" t="s">
        <v>697</v>
      </c>
      <c r="D18" s="32">
        <f>+tblRace1G[[#This Row],[Position]]</f>
        <v>10</v>
      </c>
      <c r="E18" s="14" t="str">
        <f>IFERROR(VLOOKUP('Race1-Girl'!$C18,TeamDec!$D$9:$H$465,5,FALSE),"")</f>
        <v>U15</v>
      </c>
      <c r="F18" s="16" t="str">
        <f>IFERROR(VLOOKUP('Race1-Girl'!$C18,TeamDec!$D$9:$H$465,3,FALSE),"")</f>
        <v>F</v>
      </c>
      <c r="G18" s="14">
        <f>COUNTIF($E$9:E18,E18)</f>
        <v>4</v>
      </c>
      <c r="H18" s="60"/>
      <c r="J18" s="5"/>
    </row>
    <row r="19" spans="2:10" x14ac:dyDescent="0.35">
      <c r="B19" s="129">
        <v>11</v>
      </c>
      <c r="C19" s="138" t="s">
        <v>698</v>
      </c>
      <c r="D19" s="32">
        <f>+tblRace1G[[#This Row],[Position]]</f>
        <v>11</v>
      </c>
      <c r="E19" s="14" t="str">
        <f>IFERROR(VLOOKUP('Race1-Girl'!$C19,TeamDec!$D$9:$H$465,5,FALSE),"")</f>
        <v>U17</v>
      </c>
      <c r="F19" s="16" t="str">
        <f>IFERROR(VLOOKUP('Race1-Girl'!$C19,TeamDec!$D$9:$H$465,3,FALSE),"")</f>
        <v>F</v>
      </c>
      <c r="G19" s="14">
        <f>COUNTIF($E$9:E19,E19)</f>
        <v>3</v>
      </c>
      <c r="H19" s="60"/>
      <c r="J19" s="5"/>
    </row>
    <row r="20" spans="2:10" x14ac:dyDescent="0.35">
      <c r="B20" s="127">
        <v>12</v>
      </c>
      <c r="C20" s="33" t="s">
        <v>780</v>
      </c>
      <c r="D20" s="32">
        <f>+tblRace1G[[#This Row],[Position]]</f>
        <v>12</v>
      </c>
      <c r="E20" s="14" t="str">
        <f>IFERROR(VLOOKUP('Race1-Girl'!$C20,TeamDec!$D$9:$H$465,5,FALSE),"")</f>
        <v>U15</v>
      </c>
      <c r="F20" s="16" t="str">
        <f>IFERROR(VLOOKUP('Race1-Girl'!$C20,TeamDec!$D$9:$H$465,3,FALSE),"")</f>
        <v>F</v>
      </c>
      <c r="G20" s="14">
        <f>COUNTIF($E$9:E20,E20)</f>
        <v>5</v>
      </c>
      <c r="H20" s="60"/>
      <c r="J20" s="5"/>
    </row>
    <row r="21" spans="2:10" x14ac:dyDescent="0.35">
      <c r="B21" s="129">
        <v>13</v>
      </c>
      <c r="C21" s="138" t="s">
        <v>699</v>
      </c>
      <c r="D21" s="32">
        <f>+tblRace1G[[#This Row],[Position]]</f>
        <v>13</v>
      </c>
      <c r="E21" s="14" t="str">
        <f>IFERROR(VLOOKUP('Race1-Girl'!$C21,TeamDec!$D$9:$H$465,5,FALSE),"")</f>
        <v>U15</v>
      </c>
      <c r="F21" s="16" t="str">
        <f>IFERROR(VLOOKUP('Race1-Girl'!$C21,TeamDec!$D$9:$H$465,3,FALSE),"")</f>
        <v>F</v>
      </c>
      <c r="G21" s="14">
        <f>COUNTIF($E$9:E21,E21)</f>
        <v>6</v>
      </c>
      <c r="H21" s="60"/>
      <c r="J21" s="5"/>
    </row>
    <row r="22" spans="2:10" x14ac:dyDescent="0.35">
      <c r="B22" s="127">
        <v>14</v>
      </c>
      <c r="C22" s="33" t="s">
        <v>685</v>
      </c>
      <c r="D22" s="32">
        <f>+tblRace1G[[#This Row],[Position]]</f>
        <v>14</v>
      </c>
      <c r="E22" s="14" t="str">
        <f>IFERROR(VLOOKUP('Race1-Girl'!$C22,TeamDec!$D$9:$H$465,5,FALSE),"")</f>
        <v>U15</v>
      </c>
      <c r="F22" s="16" t="str">
        <f>IFERROR(VLOOKUP('Race1-Girl'!$C22,TeamDec!$D$9:$H$465,3,FALSE),"")</f>
        <v>F</v>
      </c>
      <c r="G22" s="14">
        <f>COUNTIF($E$9:E22,E22)</f>
        <v>7</v>
      </c>
      <c r="H22" s="60"/>
      <c r="J22" s="5"/>
    </row>
    <row r="23" spans="2:10" x14ac:dyDescent="0.35">
      <c r="B23" s="127">
        <v>15</v>
      </c>
      <c r="C23" s="33" t="s">
        <v>774</v>
      </c>
      <c r="D23" s="32">
        <f>+tblRace1G[[#This Row],[Position]]</f>
        <v>15</v>
      </c>
      <c r="E23" s="14" t="str">
        <f>IFERROR(VLOOKUP('Race1-Girl'!$C23,TeamDec!$D$9:$H$465,5,FALSE),"")</f>
        <v>U13</v>
      </c>
      <c r="F23" s="16" t="str">
        <f>IFERROR(VLOOKUP('Race1-Girl'!$C23,TeamDec!$D$9:$H$465,3,FALSE),"")</f>
        <v>F</v>
      </c>
      <c r="G23" s="14">
        <f>COUNTIF($E$9:E23,E23)</f>
        <v>4</v>
      </c>
      <c r="H23" s="60"/>
      <c r="J23" s="5"/>
    </row>
    <row r="24" spans="2:10" x14ac:dyDescent="0.35">
      <c r="B24" s="129">
        <v>16</v>
      </c>
      <c r="C24" s="138" t="s">
        <v>700</v>
      </c>
      <c r="D24" s="32">
        <f>+tblRace1G[[#This Row],[Position]]</f>
        <v>16</v>
      </c>
      <c r="E24" s="14" t="str">
        <f>IFERROR(VLOOKUP('Race1-Girl'!$C24,TeamDec!$D$9:$H$465,5,FALSE),"")</f>
        <v>U11</v>
      </c>
      <c r="F24" s="16" t="str">
        <f>IFERROR(VLOOKUP('Race1-Girl'!$C24,TeamDec!$D$9:$H$465,3,FALSE),"")</f>
        <v>F</v>
      </c>
      <c r="G24" s="14">
        <f>COUNTIF($E$9:E24,E24)</f>
        <v>2</v>
      </c>
      <c r="H24" s="60"/>
      <c r="J24" s="5"/>
    </row>
    <row r="25" spans="2:10" x14ac:dyDescent="0.35">
      <c r="B25" s="127">
        <v>17</v>
      </c>
      <c r="C25" s="33" t="s">
        <v>672</v>
      </c>
      <c r="D25" s="32">
        <f>+tblRace1G[[#This Row],[Position]]</f>
        <v>17</v>
      </c>
      <c r="E25" s="14" t="str">
        <f>IFERROR(VLOOKUP('Race1-Girl'!$C25,TeamDec!$D$9:$H$465,5,FALSE),"")</f>
        <v>U15</v>
      </c>
      <c r="F25" s="16" t="str">
        <f>IFERROR(VLOOKUP('Race1-Girl'!$C25,TeamDec!$D$9:$H$465,3,FALSE),"")</f>
        <v>F</v>
      </c>
      <c r="G25" s="14">
        <f>COUNTIF($E$9:E25,E25)</f>
        <v>8</v>
      </c>
      <c r="H25" s="60"/>
      <c r="J25" s="5"/>
    </row>
    <row r="26" spans="2:10" x14ac:dyDescent="0.35">
      <c r="B26" s="128">
        <v>18</v>
      </c>
      <c r="C26" s="139" t="s">
        <v>673</v>
      </c>
      <c r="D26" s="32">
        <f>+tblRace1G[[#This Row],[Position]]</f>
        <v>18</v>
      </c>
      <c r="E26" s="14" t="str">
        <f>IFERROR(VLOOKUP('Race1-Girl'!$C26,TeamDec!$D$9:$H$465,5,FALSE),"")</f>
        <v>U15</v>
      </c>
      <c r="F26" s="16" t="str">
        <f>IFERROR(VLOOKUP('Race1-Girl'!$C26,TeamDec!$D$9:$H$465,3,FALSE),"")</f>
        <v>F</v>
      </c>
      <c r="G26" s="14">
        <f>COUNTIF($E$9:E26,E26)</f>
        <v>9</v>
      </c>
      <c r="H26" s="60"/>
      <c r="J26" s="5"/>
    </row>
    <row r="27" spans="2:10" x14ac:dyDescent="0.35">
      <c r="B27" s="140">
        <v>19</v>
      </c>
      <c r="C27" s="132" t="s">
        <v>701</v>
      </c>
      <c r="D27" s="32">
        <f>+tblRace1G[[#This Row],[Position]]</f>
        <v>19</v>
      </c>
      <c r="E27" s="14" t="str">
        <f>IFERROR(VLOOKUP('Race1-Girl'!$C27,TeamDec!$D$9:$H$465,5,FALSE),"")</f>
        <v>U13</v>
      </c>
      <c r="F27" s="16" t="str">
        <f>IFERROR(VLOOKUP('Race1-Girl'!$C27,TeamDec!$D$9:$H$465,3,FALSE),"")</f>
        <v>F</v>
      </c>
      <c r="G27" s="14">
        <f>COUNTIF($E$9:E27,E27)</f>
        <v>5</v>
      </c>
      <c r="H27" s="60"/>
      <c r="J27" s="5"/>
    </row>
    <row r="28" spans="2:10" x14ac:dyDescent="0.35">
      <c r="B28" s="140">
        <v>20</v>
      </c>
      <c r="C28" s="132" t="s">
        <v>702</v>
      </c>
      <c r="D28" s="32">
        <f>+tblRace1G[[#This Row],[Position]]</f>
        <v>20</v>
      </c>
      <c r="E28" s="14" t="str">
        <f>IFERROR(VLOOKUP('Race1-Girl'!$C28,TeamDec!$D$9:$H$465,5,FALSE),"")</f>
        <v>U13</v>
      </c>
      <c r="F28" s="16" t="str">
        <f>IFERROR(VLOOKUP('Race1-Girl'!$C28,TeamDec!$D$9:$H$465,3,FALSE),"")</f>
        <v>F</v>
      </c>
      <c r="G28" s="14">
        <f>COUNTIF($E$9:E28,E28)</f>
        <v>6</v>
      </c>
      <c r="H28" s="60"/>
      <c r="J28" s="5"/>
    </row>
    <row r="29" spans="2:10" x14ac:dyDescent="0.35">
      <c r="B29" s="140">
        <v>21</v>
      </c>
      <c r="C29" s="132" t="s">
        <v>703</v>
      </c>
      <c r="D29" s="32">
        <f>+tblRace1G[[#This Row],[Position]]</f>
        <v>21</v>
      </c>
      <c r="E29" s="14" t="str">
        <f>IFERROR(VLOOKUP('Race1-Girl'!$C29,TeamDec!$D$9:$H$465,5,FALSE),"")</f>
        <v>U15</v>
      </c>
      <c r="F29" s="16" t="str">
        <f>IFERROR(VLOOKUP('Race1-Girl'!$C29,TeamDec!$D$9:$H$465,3,FALSE),"")</f>
        <v>F</v>
      </c>
      <c r="G29" s="14">
        <f>COUNTIF($E$9:E29,E29)</f>
        <v>10</v>
      </c>
      <c r="H29" s="60"/>
      <c r="J29" s="5"/>
    </row>
    <row r="30" spans="2:10" x14ac:dyDescent="0.35">
      <c r="B30" s="140">
        <v>22</v>
      </c>
      <c r="C30" s="132" t="s">
        <v>704</v>
      </c>
      <c r="D30" s="32">
        <f>+tblRace1G[[#This Row],[Position]]</f>
        <v>22</v>
      </c>
      <c r="E30" s="14" t="str">
        <f>IFERROR(VLOOKUP('Race1-Girl'!$C30,TeamDec!$D$9:$H$465,5,FALSE),"")</f>
        <v>U17</v>
      </c>
      <c r="F30" s="16" t="str">
        <f>IFERROR(VLOOKUP('Race1-Girl'!$C30,TeamDec!$D$9:$H$465,3,FALSE),"")</f>
        <v>F</v>
      </c>
      <c r="G30" s="14">
        <f>COUNTIF($E$9:E30,E30)</f>
        <v>4</v>
      </c>
      <c r="H30" s="60"/>
      <c r="J30" s="5"/>
    </row>
    <row r="31" spans="2:10" x14ac:dyDescent="0.35">
      <c r="B31" s="128">
        <v>23</v>
      </c>
      <c r="C31" s="139" t="s">
        <v>674</v>
      </c>
      <c r="D31" s="32">
        <f>+tblRace1G[[#This Row],[Position]]</f>
        <v>23</v>
      </c>
      <c r="E31" s="14" t="str">
        <f>IFERROR(VLOOKUP('Race1-Girl'!$C31,TeamDec!$D$9:$H$465,5,FALSE),"")</f>
        <v>U15</v>
      </c>
      <c r="F31" s="16" t="str">
        <f>IFERROR(VLOOKUP('Race1-Girl'!$C31,TeamDec!$D$9:$H$465,3,FALSE),"")</f>
        <v>F</v>
      </c>
      <c r="G31" s="14">
        <f>COUNTIF($E$9:E31,E31)</f>
        <v>11</v>
      </c>
      <c r="H31" s="60"/>
      <c r="J31" s="5"/>
    </row>
    <row r="32" spans="2:10" x14ac:dyDescent="0.35">
      <c r="B32" s="128">
        <v>24</v>
      </c>
      <c r="C32" s="139" t="s">
        <v>675</v>
      </c>
      <c r="D32" s="32">
        <f>+tblRace1G[[#This Row],[Position]]</f>
        <v>24</v>
      </c>
      <c r="E32" s="14" t="str">
        <f>IFERROR(VLOOKUP('Race1-Girl'!$C32,TeamDec!$D$9:$H$465,5,FALSE),"")</f>
        <v>U13</v>
      </c>
      <c r="F32" s="16" t="str">
        <f>IFERROR(VLOOKUP('Race1-Girl'!$C32,TeamDec!$D$9:$H$465,3,FALSE),"")</f>
        <v>F</v>
      </c>
      <c r="G32" s="14">
        <f>COUNTIF($E$9:E32,E32)</f>
        <v>7</v>
      </c>
      <c r="H32" s="60"/>
      <c r="J32" s="5"/>
    </row>
    <row r="33" spans="2:10" x14ac:dyDescent="0.35">
      <c r="B33" s="128">
        <v>25</v>
      </c>
      <c r="C33" s="139" t="s">
        <v>676</v>
      </c>
      <c r="D33" s="32">
        <f>+tblRace1G[[#This Row],[Position]]</f>
        <v>25</v>
      </c>
      <c r="E33" s="14" t="str">
        <f>IFERROR(VLOOKUP('Race1-Girl'!$C33,TeamDec!$D$9:$H$465,5,FALSE),"")</f>
        <v>U17</v>
      </c>
      <c r="F33" s="16" t="str">
        <f>IFERROR(VLOOKUP('Race1-Girl'!$C33,TeamDec!$D$9:$H$465,3,FALSE),"")</f>
        <v>F</v>
      </c>
      <c r="G33" s="14">
        <f>COUNTIF($E$9:E33,E33)</f>
        <v>5</v>
      </c>
      <c r="H33" s="60"/>
      <c r="J33" s="5"/>
    </row>
    <row r="34" spans="2:10" x14ac:dyDescent="0.35">
      <c r="B34" s="128">
        <v>26</v>
      </c>
      <c r="C34" s="139" t="s">
        <v>723</v>
      </c>
      <c r="D34" s="32">
        <f>+tblRace1G[[#This Row],[Position]]</f>
        <v>26</v>
      </c>
      <c r="E34" s="14" t="str">
        <f>IFERROR(VLOOKUP('Race1-Girl'!$C34,TeamDec!$D$9:$H$465,5,FALSE),"")</f>
        <v>U11</v>
      </c>
      <c r="F34" s="16" t="str">
        <f>IFERROR(VLOOKUP('Race1-Girl'!$C34,TeamDec!$D$9:$H$465,3,FALSE),"")</f>
        <v>F</v>
      </c>
      <c r="G34" s="14">
        <f>COUNTIF($E$9:E34,E34)</f>
        <v>3</v>
      </c>
      <c r="H34" s="60"/>
      <c r="J34" s="5"/>
    </row>
    <row r="35" spans="2:10" x14ac:dyDescent="0.35">
      <c r="B35" s="128">
        <v>27</v>
      </c>
      <c r="C35" s="139" t="s">
        <v>677</v>
      </c>
      <c r="D35" s="32">
        <f>+tblRace1G[[#This Row],[Position]]</f>
        <v>27</v>
      </c>
      <c r="E35" s="14" t="str">
        <f>IFERROR(VLOOKUP('Race1-Girl'!$C35,TeamDec!$D$9:$H$465,5,FALSE),"")</f>
        <v>U11</v>
      </c>
      <c r="F35" s="16" t="str">
        <f>IFERROR(VLOOKUP('Race1-Girl'!$C35,TeamDec!$D$9:$H$465,3,FALSE),"")</f>
        <v>F</v>
      </c>
      <c r="G35" s="14">
        <f>COUNTIF($E$9:E35,E35)</f>
        <v>4</v>
      </c>
      <c r="H35" s="60"/>
      <c r="J35" s="5"/>
    </row>
    <row r="36" spans="2:10" x14ac:dyDescent="0.35">
      <c r="B36" s="140">
        <v>28</v>
      </c>
      <c r="C36" s="132" t="s">
        <v>705</v>
      </c>
      <c r="D36" s="32">
        <f>+tblRace1G[[#This Row],[Position]]</f>
        <v>28</v>
      </c>
      <c r="E36" s="14" t="str">
        <f>IFERROR(VLOOKUP('Race1-Girl'!$C36,TeamDec!$D$9:$H$465,5,FALSE),"")</f>
        <v>U11</v>
      </c>
      <c r="F36" s="16" t="str">
        <f>IFERROR(VLOOKUP('Race1-Girl'!$C36,TeamDec!$D$9:$H$465,3,FALSE),"")</f>
        <v>F</v>
      </c>
      <c r="G36" s="14">
        <f>COUNTIF($E$9:E36,E36)</f>
        <v>5</v>
      </c>
      <c r="H36" s="60"/>
      <c r="J36" s="5"/>
    </row>
    <row r="37" spans="2:10" x14ac:dyDescent="0.35">
      <c r="B37" s="140">
        <v>29</v>
      </c>
      <c r="C37" s="141" t="s">
        <v>687</v>
      </c>
      <c r="D37" s="32">
        <f>+tblRace1G[[#This Row],[Position]]</f>
        <v>29</v>
      </c>
      <c r="E37" s="14" t="str">
        <f>IFERROR(VLOOKUP('Race1-Girl'!$C37,TeamDec!$D$9:$H$465,5,FALSE),"")</f>
        <v>U11</v>
      </c>
      <c r="F37" s="16" t="str">
        <f>IFERROR(VLOOKUP('Race1-Girl'!$C37,TeamDec!$D$9:$H$465,3,FALSE),"")</f>
        <v>F</v>
      </c>
      <c r="G37" s="14">
        <f>COUNTIF($E$9:E37,E37)</f>
        <v>6</v>
      </c>
      <c r="H37" s="60"/>
      <c r="J37" s="5"/>
    </row>
    <row r="38" spans="2:10" x14ac:dyDescent="0.35">
      <c r="B38" s="128">
        <v>30</v>
      </c>
      <c r="C38" s="139" t="s">
        <v>724</v>
      </c>
      <c r="D38" s="32">
        <f>+tblRace1G[[#This Row],[Position]]</f>
        <v>30</v>
      </c>
      <c r="E38" s="14" t="str">
        <f>IFERROR(VLOOKUP('Race1-Girl'!$C38,TeamDec!$D$9:$H$465,5,FALSE),"")</f>
        <v>U11</v>
      </c>
      <c r="F38" s="16" t="str">
        <f>IFERROR(VLOOKUP('Race1-Girl'!$C38,TeamDec!$D$9:$H$465,3,FALSE),"")</f>
        <v>F</v>
      </c>
      <c r="G38" s="14">
        <f>COUNTIF($E$9:E38,E38)</f>
        <v>7</v>
      </c>
      <c r="H38" s="60"/>
      <c r="J38" s="5"/>
    </row>
    <row r="39" spans="2:10" x14ac:dyDescent="0.35">
      <c r="B39" s="127">
        <v>31</v>
      </c>
      <c r="C39" s="133" t="s">
        <v>776</v>
      </c>
      <c r="D39" s="32">
        <f>+tblRace1G[[#This Row],[Position]]</f>
        <v>31</v>
      </c>
      <c r="E39" s="14" t="str">
        <f>IFERROR(VLOOKUP('Race1-Girl'!$C39,TeamDec!$D$9:$H$465,5,FALSE),"")</f>
        <v>U13</v>
      </c>
      <c r="F39" s="16" t="str">
        <f>IFERROR(VLOOKUP('Race1-Girl'!$C39,TeamDec!$D$9:$H$465,3,FALSE),"")</f>
        <v>F</v>
      </c>
      <c r="G39" s="14">
        <f>COUNTIF($E$9:E39,E39)</f>
        <v>8</v>
      </c>
      <c r="H39" s="60"/>
      <c r="J39" s="5"/>
    </row>
    <row r="40" spans="2:10" x14ac:dyDescent="0.35">
      <c r="B40" s="127">
        <v>32</v>
      </c>
      <c r="C40" s="33" t="s">
        <v>730</v>
      </c>
      <c r="D40" s="32">
        <f>+tblRace1G[[#This Row],[Position]]</f>
        <v>32</v>
      </c>
      <c r="E40" s="14" t="str">
        <f>IFERROR(VLOOKUP('Race1-Girl'!$C40,TeamDec!$D$9:$H$465,5,FALSE),"")</f>
        <v>U11</v>
      </c>
      <c r="F40" s="16" t="str">
        <f>IFERROR(VLOOKUP('Race1-Girl'!$C40,TeamDec!$D$9:$H$465,3,FALSE),"")</f>
        <v>F</v>
      </c>
      <c r="G40" s="14">
        <f>COUNTIF($E$9:E40,E40)</f>
        <v>8</v>
      </c>
      <c r="H40" s="60"/>
      <c r="J40" s="5"/>
    </row>
    <row r="41" spans="2:10" x14ac:dyDescent="0.35">
      <c r="B41" s="127">
        <v>33</v>
      </c>
      <c r="C41" s="33" t="s">
        <v>710</v>
      </c>
      <c r="D41" s="32">
        <f>+tblRace1G[[#This Row],[Position]]</f>
        <v>33</v>
      </c>
      <c r="E41" s="14" t="str">
        <f>IFERROR(VLOOKUP('Race1-Girl'!$C41,TeamDec!$D$9:$H$465,5,FALSE),"")</f>
        <v>U15</v>
      </c>
      <c r="F41" s="16" t="str">
        <f>IFERROR(VLOOKUP('Race1-Girl'!$C41,TeamDec!$D$9:$H$465,3,FALSE),"")</f>
        <v>F</v>
      </c>
      <c r="G41" s="14">
        <f>COUNTIF($E$9:E41,E41)</f>
        <v>12</v>
      </c>
      <c r="H41" s="60"/>
      <c r="J41" s="5"/>
    </row>
    <row r="42" spans="2:10" x14ac:dyDescent="0.35">
      <c r="B42" s="127">
        <v>34</v>
      </c>
      <c r="C42" s="33" t="s">
        <v>734</v>
      </c>
      <c r="D42" s="32">
        <f>+tblRace1G[[#This Row],[Position]]</f>
        <v>34</v>
      </c>
      <c r="E42" s="14" t="str">
        <f>IFERROR(VLOOKUP('Race1-Girl'!$C42,TeamDec!$D$9:$H$465,5,FALSE),"")</f>
        <v>U11</v>
      </c>
      <c r="F42" s="16" t="str">
        <f>IFERROR(VLOOKUP('Race1-Girl'!$C42,TeamDec!$D$9:$H$465,3,FALSE),"")</f>
        <v>F</v>
      </c>
      <c r="G42" s="14">
        <f>COUNTIF($E$9:E42,E42)</f>
        <v>9</v>
      </c>
      <c r="H42" s="60"/>
      <c r="J42" s="5"/>
    </row>
    <row r="43" spans="2:10" x14ac:dyDescent="0.35">
      <c r="B43" s="129">
        <v>35</v>
      </c>
      <c r="C43" s="138" t="s">
        <v>706</v>
      </c>
      <c r="D43" s="32">
        <f>+tblRace1G[[#This Row],[Position]]</f>
        <v>35</v>
      </c>
      <c r="E43" s="14" t="str">
        <f>IFERROR(VLOOKUP('Race1-Girl'!$C43,TeamDec!$D$9:$H$465,5,FALSE),"")</f>
        <v>U13</v>
      </c>
      <c r="F43" s="16" t="str">
        <f>IFERROR(VLOOKUP('Race1-Girl'!$C43,TeamDec!$D$9:$H$465,3,FALSE),"")</f>
        <v>F</v>
      </c>
      <c r="G43" s="14">
        <f>COUNTIF($E$9:E43,E43)</f>
        <v>9</v>
      </c>
      <c r="H43" s="60"/>
      <c r="J43" s="5"/>
    </row>
    <row r="44" spans="2:10" x14ac:dyDescent="0.35">
      <c r="B44" s="129">
        <v>36</v>
      </c>
      <c r="C44" s="33" t="s">
        <v>708</v>
      </c>
      <c r="D44" s="32">
        <f>+tblRace1G[[#This Row],[Position]]</f>
        <v>36</v>
      </c>
      <c r="E44" s="14" t="str">
        <f>IFERROR(VLOOKUP('Race1-Girl'!$C44,TeamDec!$D$9:$H$465,5,FALSE),"")</f>
        <v>U15</v>
      </c>
      <c r="F44" s="16" t="str">
        <f>IFERROR(VLOOKUP('Race1-Girl'!$C44,TeamDec!$D$9:$H$465,3,FALSE),"")</f>
        <v>F</v>
      </c>
      <c r="G44" s="14">
        <f>COUNTIF($E$9:E44,E44)</f>
        <v>13</v>
      </c>
      <c r="H44" s="60"/>
      <c r="J44" s="5"/>
    </row>
    <row r="45" spans="2:10" x14ac:dyDescent="0.35">
      <c r="B45" s="127">
        <v>37</v>
      </c>
      <c r="C45" s="33" t="s">
        <v>678</v>
      </c>
      <c r="D45" s="32">
        <f>+tblRace1G[[#This Row],[Position]]</f>
        <v>37</v>
      </c>
      <c r="E45" s="14" t="str">
        <f>IFERROR(VLOOKUP('Race1-Girl'!$C45,TeamDec!$D$9:$H$465,5,FALSE),"")</f>
        <v>U15</v>
      </c>
      <c r="F45" s="16" t="str">
        <f>IFERROR(VLOOKUP('Race1-Girl'!$C45,TeamDec!$D$9:$H$465,3,FALSE),"")</f>
        <v>F</v>
      </c>
      <c r="G45" s="14">
        <f>COUNTIF($E$9:E45,E45)</f>
        <v>14</v>
      </c>
      <c r="H45" s="60"/>
      <c r="J45" s="5"/>
    </row>
    <row r="46" spans="2:10" x14ac:dyDescent="0.35">
      <c r="B46" s="129">
        <v>38</v>
      </c>
      <c r="C46" s="138" t="s">
        <v>707</v>
      </c>
      <c r="D46" s="32">
        <f>+tblRace1G[[#This Row],[Position]]</f>
        <v>38</v>
      </c>
      <c r="E46" s="14" t="str">
        <f>IFERROR(VLOOKUP('Race1-Girl'!$C46,TeamDec!$D$9:$H$465,5,FALSE),"")</f>
        <v>U11</v>
      </c>
      <c r="F46" s="16" t="str">
        <f>IFERROR(VLOOKUP('Race1-Girl'!$C46,TeamDec!$D$9:$H$465,3,FALSE),"")</f>
        <v>F</v>
      </c>
      <c r="G46" s="14">
        <f>COUNTIF($E$9:E46,E46)</f>
        <v>10</v>
      </c>
      <c r="H46" s="60"/>
      <c r="J46" s="5"/>
    </row>
    <row r="47" spans="2:10" x14ac:dyDescent="0.35">
      <c r="B47" s="127">
        <v>39</v>
      </c>
      <c r="C47" s="33" t="s">
        <v>731</v>
      </c>
      <c r="D47" s="32">
        <f>+tblRace1G[[#This Row],[Position]]</f>
        <v>39</v>
      </c>
      <c r="E47" s="14" t="str">
        <f>IFERROR(VLOOKUP('Race1-Girl'!$C47,TeamDec!$D$9:$H$465,5,FALSE),"")</f>
        <v>U11</v>
      </c>
      <c r="F47" s="16" t="str">
        <f>IFERROR(VLOOKUP('Race1-Girl'!$C47,TeamDec!$D$9:$H$465,3,FALSE),"")</f>
        <v>F</v>
      </c>
      <c r="G47" s="14">
        <f>COUNTIF($E$9:E47,E47)</f>
        <v>11</v>
      </c>
      <c r="H47" s="60"/>
      <c r="J47" s="5"/>
    </row>
    <row r="48" spans="2:10" x14ac:dyDescent="0.35">
      <c r="B48" s="127">
        <v>40</v>
      </c>
      <c r="C48" s="152" t="s">
        <v>725</v>
      </c>
      <c r="D48" s="32">
        <f>+tblRace1G[[#This Row],[Position]]</f>
        <v>40</v>
      </c>
      <c r="E48" s="14" t="str">
        <f>IFERROR(VLOOKUP('Race1-Girl'!$C48,TeamDec!$D$9:$H$465,5,FALSE),"")</f>
        <v>U13</v>
      </c>
      <c r="F48" s="16" t="str">
        <f>IFERROR(VLOOKUP('Race1-Girl'!$C48,TeamDec!$D$9:$H$465,3,FALSE),"")</f>
        <v>F</v>
      </c>
      <c r="G48" s="14">
        <f>COUNTIF($E$9:E48,E48)</f>
        <v>10</v>
      </c>
      <c r="H48" s="60"/>
      <c r="J48" s="5"/>
    </row>
    <row r="49" spans="2:10" x14ac:dyDescent="0.35">
      <c r="B49" s="127">
        <v>40</v>
      </c>
      <c r="C49" s="146" t="s">
        <v>781</v>
      </c>
      <c r="D49" s="32">
        <f>+tblRace1G[[#This Row],[Position]]</f>
        <v>40</v>
      </c>
      <c r="E49" s="14" t="str">
        <f>IFERROR(VLOOKUP('Race1-Girl'!$C49,TeamDec!$D$9:$H$465,5,FALSE),"")</f>
        <v>U11</v>
      </c>
      <c r="F49" s="16" t="str">
        <f>IFERROR(VLOOKUP('Race1-Girl'!$C49,TeamDec!$D$9:$H$465,3,FALSE),"")</f>
        <v>F</v>
      </c>
      <c r="G49" s="14">
        <f>COUNTIF($E$9:E49,E49)</f>
        <v>12</v>
      </c>
      <c r="H49" s="60"/>
      <c r="J49" s="5"/>
    </row>
    <row r="50" spans="2:10" x14ac:dyDescent="0.35">
      <c r="B50" s="127">
        <v>41</v>
      </c>
      <c r="C50" s="33" t="s">
        <v>679</v>
      </c>
      <c r="D50" s="32">
        <f>+tblRace1G[[#This Row],[Position]]</f>
        <v>41</v>
      </c>
      <c r="E50" s="14" t="str">
        <f>IFERROR(VLOOKUP('Race1-Girl'!$C50,TeamDec!$D$9:$H$465,5,FALSE),"")</f>
        <v>U11</v>
      </c>
      <c r="F50" s="16" t="str">
        <f>IFERROR(VLOOKUP('Race1-Girl'!$C50,TeamDec!$D$9:$H$465,3,FALSE),"")</f>
        <v>F</v>
      </c>
      <c r="G50" s="14">
        <f>COUNTIF($E$9:E50,E50)</f>
        <v>13</v>
      </c>
      <c r="H50" s="60"/>
      <c r="J50" s="5"/>
    </row>
    <row r="51" spans="2:10" x14ac:dyDescent="0.35">
      <c r="B51" s="127">
        <v>42</v>
      </c>
      <c r="C51" s="33" t="s">
        <v>680</v>
      </c>
      <c r="D51" s="32">
        <f>+tblRace1G[[#This Row],[Position]]</f>
        <v>42</v>
      </c>
      <c r="E51" s="14" t="str">
        <f>IFERROR(VLOOKUP('Race1-Girl'!$C51,TeamDec!$D$9:$H$465,5,FALSE),"")</f>
        <v>U11</v>
      </c>
      <c r="F51" s="16" t="str">
        <f>IFERROR(VLOOKUP('Race1-Girl'!$C51,TeamDec!$D$9:$H$465,3,FALSE),"")</f>
        <v>F</v>
      </c>
      <c r="G51" s="14">
        <f>COUNTIF($E$9:E51,E51)</f>
        <v>14</v>
      </c>
      <c r="H51" s="60"/>
      <c r="J51" s="5"/>
    </row>
    <row r="52" spans="2:10" x14ac:dyDescent="0.35">
      <c r="B52" s="127">
        <v>43</v>
      </c>
      <c r="C52" s="33" t="s">
        <v>779</v>
      </c>
      <c r="D52" s="32">
        <f>+tblRace1G[[#This Row],[Position]]</f>
        <v>43</v>
      </c>
      <c r="E52" s="14" t="str">
        <f>IFERROR(VLOOKUP('Race1-Girl'!$C52,TeamDec!$D$9:$H$465,5,FALSE),"")</f>
        <v>U11</v>
      </c>
      <c r="F52" s="16" t="str">
        <f>IFERROR(VLOOKUP('Race1-Girl'!$C52,TeamDec!$D$9:$H$465,3,FALSE),"")</f>
        <v>F</v>
      </c>
      <c r="G52" s="14">
        <f>COUNTIF($E$9:E52,E52)</f>
        <v>15</v>
      </c>
      <c r="H52" s="60"/>
      <c r="J52" s="5"/>
    </row>
    <row r="53" spans="2:10" x14ac:dyDescent="0.35">
      <c r="B53" s="127">
        <v>44</v>
      </c>
      <c r="C53" s="33" t="s">
        <v>733</v>
      </c>
      <c r="D53" s="32">
        <f>+tblRace1G[[#This Row],[Position]]</f>
        <v>44</v>
      </c>
      <c r="E53" s="14" t="str">
        <f>IFERROR(VLOOKUP('Race1-Girl'!$C53,TeamDec!$D$9:$H$465,5,FALSE),"")</f>
        <v>U11</v>
      </c>
      <c r="F53" s="16" t="str">
        <f>IFERROR(VLOOKUP('Race1-Girl'!$C53,TeamDec!$D$9:$H$465,3,FALSE),"")</f>
        <v>F</v>
      </c>
      <c r="G53" s="14">
        <f>COUNTIF($E$9:E53,E53)</f>
        <v>16</v>
      </c>
      <c r="H53" s="60"/>
      <c r="J53" s="5"/>
    </row>
    <row r="54" spans="2:10" x14ac:dyDescent="0.35">
      <c r="B54" s="127">
        <v>45</v>
      </c>
      <c r="C54" s="33" t="s">
        <v>735</v>
      </c>
      <c r="D54" s="32">
        <f>+tblRace1G[[#This Row],[Position]]</f>
        <v>45</v>
      </c>
      <c r="E54" s="14" t="str">
        <f>IFERROR(VLOOKUP('Race1-Girl'!$C54,TeamDec!$D$9:$H$465,5,FALSE),"")</f>
        <v>U11</v>
      </c>
      <c r="F54" s="16" t="str">
        <f>IFERROR(VLOOKUP('Race1-Girl'!$C54,TeamDec!$D$9:$H$465,3,FALSE),"")</f>
        <v>F</v>
      </c>
      <c r="G54" s="14">
        <f>COUNTIF($E$9:E54,E54)</f>
        <v>17</v>
      </c>
      <c r="H54" s="60"/>
      <c r="J54" s="5"/>
    </row>
    <row r="55" spans="2:10" x14ac:dyDescent="0.35">
      <c r="B55" s="127">
        <v>46</v>
      </c>
      <c r="C55" s="33" t="s">
        <v>773</v>
      </c>
      <c r="D55" s="32">
        <f>+tblRace1G[[#This Row],[Position]]</f>
        <v>46</v>
      </c>
      <c r="E55" s="14" t="str">
        <f>IFERROR(VLOOKUP('Race1-Girl'!$C55,TeamDec!$D$9:$H$465,5,FALSE),"")</f>
        <v>U11</v>
      </c>
      <c r="F55" s="16" t="str">
        <f>IFERROR(VLOOKUP('Race1-Girl'!$C55,TeamDec!$D$9:$H$465,3,FALSE),"")</f>
        <v>F</v>
      </c>
      <c r="G55" s="14">
        <f>COUNTIF($E$9:E55,E55)</f>
        <v>18</v>
      </c>
      <c r="H55" s="60"/>
      <c r="J55" s="5"/>
    </row>
    <row r="56" spans="2:10" x14ac:dyDescent="0.35">
      <c r="B56" s="127">
        <v>47</v>
      </c>
      <c r="C56" s="33" t="s">
        <v>775</v>
      </c>
      <c r="D56" s="32">
        <f>+tblRace1G[[#This Row],[Position]]</f>
        <v>47</v>
      </c>
      <c r="E56" s="14" t="str">
        <f>IFERROR(VLOOKUP('Race1-Girl'!$C56,TeamDec!$D$9:$H$465,5,FALSE),"")</f>
        <v>U13</v>
      </c>
      <c r="F56" s="16" t="str">
        <f>IFERROR(VLOOKUP('Race1-Girl'!$C56,TeamDec!$D$9:$H$465,3,FALSE),"")</f>
        <v>F</v>
      </c>
      <c r="G56" s="14">
        <f>COUNTIF($E$9:E56,E56)</f>
        <v>11</v>
      </c>
      <c r="H56" s="60"/>
      <c r="J56" s="5"/>
    </row>
    <row r="57" spans="2:10" x14ac:dyDescent="0.35">
      <c r="B57" s="127">
        <v>48</v>
      </c>
      <c r="C57" s="33" t="s">
        <v>686</v>
      </c>
      <c r="D57" s="32">
        <f>+tblRace1G[[#This Row],[Position]]</f>
        <v>48</v>
      </c>
      <c r="E57" s="14" t="str">
        <f>IFERROR(VLOOKUP('Race1-Girl'!$C57,TeamDec!$D$9:$H$465,5,FALSE),"")</f>
        <v>U15</v>
      </c>
      <c r="F57" s="16" t="str">
        <f>IFERROR(VLOOKUP('Race1-Girl'!$C57,TeamDec!$D$9:$H$465,3,FALSE),"")</f>
        <v>F</v>
      </c>
      <c r="G57" s="14">
        <f>COUNTIF($E$9:E57,E57)</f>
        <v>15</v>
      </c>
      <c r="H57" s="60"/>
      <c r="J57" s="5"/>
    </row>
    <row r="58" spans="2:10" x14ac:dyDescent="0.35">
      <c r="B58" s="127">
        <v>49</v>
      </c>
      <c r="C58" s="33" t="s">
        <v>681</v>
      </c>
      <c r="D58" s="32">
        <f>+tblRace1G[[#This Row],[Position]]</f>
        <v>49</v>
      </c>
      <c r="E58" s="14" t="str">
        <f>IFERROR(VLOOKUP('Race1-Girl'!$C58,TeamDec!$D$9:$H$465,5,FALSE),"")</f>
        <v>U11</v>
      </c>
      <c r="F58" s="16" t="str">
        <f>IFERROR(VLOOKUP('Race1-Girl'!$C58,TeamDec!$D$9:$H$465,3,FALSE),"")</f>
        <v>F</v>
      </c>
      <c r="G58" s="14">
        <f>COUNTIF($E$9:E58,E58)</f>
        <v>19</v>
      </c>
      <c r="H58" s="60"/>
      <c r="J58" s="5"/>
    </row>
    <row r="59" spans="2:10" x14ac:dyDescent="0.35">
      <c r="B59" s="127">
        <v>50</v>
      </c>
      <c r="C59" s="33" t="s">
        <v>682</v>
      </c>
      <c r="D59" s="32">
        <f>+tblRace1G[[#This Row],[Position]]</f>
        <v>50</v>
      </c>
      <c r="E59" s="14" t="str">
        <f>IFERROR(VLOOKUP('Race1-Girl'!$C59,TeamDec!$D$9:$H$465,5,FALSE),"")</f>
        <v>U15</v>
      </c>
      <c r="F59" s="16" t="str">
        <f>IFERROR(VLOOKUP('Race1-Girl'!$C59,TeamDec!$D$9:$H$465,3,FALSE),"")</f>
        <v>F</v>
      </c>
      <c r="G59" s="14">
        <f>COUNTIF($E$9:E59,E59)</f>
        <v>16</v>
      </c>
      <c r="H59" s="60"/>
      <c r="J59" s="5"/>
    </row>
    <row r="60" spans="2:10" x14ac:dyDescent="0.35">
      <c r="B60" s="127">
        <v>51</v>
      </c>
      <c r="C60" s="33" t="s">
        <v>736</v>
      </c>
      <c r="D60" s="32">
        <f>+tblRace1G[[#This Row],[Position]]</f>
        <v>51</v>
      </c>
      <c r="E60" s="14" t="str">
        <f>IFERROR(VLOOKUP('Race1-Girl'!$C60,TeamDec!$D$9:$H$465,5,FALSE),"")</f>
        <v>U11</v>
      </c>
      <c r="F60" s="16" t="str">
        <f>IFERROR(VLOOKUP('Race1-Girl'!$C60,TeamDec!$D$9:$H$465,3,FALSE),"")</f>
        <v>F</v>
      </c>
      <c r="G60" s="14">
        <f>COUNTIF($E$9:E60,E60)</f>
        <v>20</v>
      </c>
      <c r="H60" s="60"/>
      <c r="J60" s="5"/>
    </row>
    <row r="61" spans="2:10" x14ac:dyDescent="0.35">
      <c r="B61" s="127">
        <v>52</v>
      </c>
      <c r="C61" s="33" t="s">
        <v>782</v>
      </c>
      <c r="D61" s="32">
        <f>+tblRace1G[[#This Row],[Position]]</f>
        <v>52</v>
      </c>
      <c r="E61" s="14" t="str">
        <f>IFERROR(VLOOKUP('Race1-Girl'!$C61,TeamDec!$D$9:$H$465,5,FALSE),"")</f>
        <v>U11</v>
      </c>
      <c r="F61" s="16" t="str">
        <f>IFERROR(VLOOKUP('Race1-Girl'!$C61,TeamDec!$D$9:$H$465,3,FALSE),"")</f>
        <v>F</v>
      </c>
      <c r="G61" s="14">
        <f>COUNTIF($E$9:E61,E61)</f>
        <v>21</v>
      </c>
      <c r="H61" s="60"/>
      <c r="J61" s="5"/>
    </row>
    <row r="62" spans="2:10" x14ac:dyDescent="0.35">
      <c r="B62" s="15"/>
      <c r="C62" s="33"/>
      <c r="D62" s="32">
        <f>+tblRace1G[[#This Row],[Position]]</f>
        <v>0</v>
      </c>
      <c r="E62" s="14" t="str">
        <f>IFERROR(VLOOKUP('Race1-Girl'!$C62,TeamDec!$D$9:$H$465,5,FALSE),"")</f>
        <v/>
      </c>
      <c r="F62" s="16" t="str">
        <f>IFERROR(VLOOKUP('Race1-Girl'!$C62,TeamDec!$D$9:$H$465,3,FALSE),"")</f>
        <v/>
      </c>
      <c r="G62" s="14">
        <f>COUNTIF($E$9:E62,E62)</f>
        <v>1</v>
      </c>
      <c r="H62" s="60"/>
      <c r="J62" s="5"/>
    </row>
    <row r="63" spans="2:10" x14ac:dyDescent="0.35">
      <c r="B63" s="15"/>
      <c r="C63" s="33"/>
      <c r="D63" s="32">
        <f>+tblRace1G[[#This Row],[Position]]</f>
        <v>0</v>
      </c>
      <c r="E63" s="14" t="str">
        <f>IFERROR(VLOOKUP('Race1-Girl'!$C63,TeamDec!$D$9:$H$465,5,FALSE),"")</f>
        <v/>
      </c>
      <c r="F63" s="16" t="str">
        <f>IFERROR(VLOOKUP('Race1-Girl'!$C63,TeamDec!$D$9:$H$465,3,FALSE),"")</f>
        <v/>
      </c>
      <c r="G63" s="14">
        <f>COUNTIF($E$9:E63,E63)</f>
        <v>2</v>
      </c>
      <c r="H63" s="60"/>
      <c r="J63" s="5"/>
    </row>
    <row r="64" spans="2:10" x14ac:dyDescent="0.35">
      <c r="B64" s="15"/>
      <c r="C64" s="33"/>
      <c r="D64" s="32">
        <f>+tblRace1G[[#This Row],[Position]]</f>
        <v>0</v>
      </c>
      <c r="E64" s="14" t="str">
        <f>IFERROR(VLOOKUP('Race1-Girl'!$C64,TeamDec!$D$9:$H$465,5,FALSE),"")</f>
        <v/>
      </c>
      <c r="F64" s="16" t="str">
        <f>IFERROR(VLOOKUP('Race1-Girl'!$C64,TeamDec!$D$9:$H$465,3,FALSE),"")</f>
        <v/>
      </c>
      <c r="G64" s="14">
        <f>COUNTIF($E$9:E64,E64)</f>
        <v>3</v>
      </c>
      <c r="H64" s="60"/>
      <c r="J64" s="5"/>
    </row>
    <row r="65" spans="2:10" x14ac:dyDescent="0.35">
      <c r="B65" s="15"/>
      <c r="C65" s="33"/>
      <c r="D65" s="32">
        <f>+tblRace1G[[#This Row],[Position]]</f>
        <v>0</v>
      </c>
      <c r="E65" s="14" t="str">
        <f>IFERROR(VLOOKUP('Race1-Girl'!$C65,TeamDec!$D$9:$H$465,5,FALSE),"")</f>
        <v/>
      </c>
      <c r="F65" s="16" t="str">
        <f>IFERROR(VLOOKUP('Race1-Girl'!$C65,TeamDec!$D$9:$H$465,3,FALSE),"")</f>
        <v/>
      </c>
      <c r="G65" s="14">
        <f>COUNTIF($E$9:E65,E65)</f>
        <v>4</v>
      </c>
      <c r="H65" s="60"/>
      <c r="J65" s="5"/>
    </row>
    <row r="66" spans="2:10" x14ac:dyDescent="0.35">
      <c r="B66" s="15"/>
      <c r="C66" s="33"/>
      <c r="D66" s="32">
        <f>+tblRace1G[[#This Row],[Position]]</f>
        <v>0</v>
      </c>
      <c r="E66" s="14" t="str">
        <f>IFERROR(VLOOKUP('Race1-Girl'!$C66,TeamDec!$D$9:$H$465,5,FALSE),"")</f>
        <v/>
      </c>
      <c r="F66" s="16" t="str">
        <f>IFERROR(VLOOKUP('Race1-Girl'!$C66,TeamDec!$D$9:$H$465,3,FALSE),"")</f>
        <v/>
      </c>
      <c r="G66" s="14">
        <f>COUNTIF($E$9:E66,E66)</f>
        <v>5</v>
      </c>
      <c r="H66" s="60"/>
      <c r="J66" s="5"/>
    </row>
    <row r="67" spans="2:10" x14ac:dyDescent="0.35">
      <c r="B67" s="15"/>
      <c r="C67" s="33"/>
      <c r="D67" s="32">
        <f>+tblRace1G[[#This Row],[Position]]</f>
        <v>0</v>
      </c>
      <c r="E67" s="14" t="str">
        <f>IFERROR(VLOOKUP('Race1-Girl'!$C67,TeamDec!$D$9:$H$465,5,FALSE),"")</f>
        <v/>
      </c>
      <c r="F67" s="16" t="str">
        <f>IFERROR(VLOOKUP('Race1-Girl'!$C67,TeamDec!$D$9:$H$465,3,FALSE),"")</f>
        <v/>
      </c>
      <c r="G67" s="14">
        <f>COUNTIF($E$9:E67,E67)</f>
        <v>6</v>
      </c>
      <c r="H67" s="60"/>
      <c r="J67" s="5"/>
    </row>
    <row r="68" spans="2:10" x14ac:dyDescent="0.35">
      <c r="B68" s="15"/>
      <c r="C68" s="33"/>
      <c r="D68" s="32">
        <f>+tblRace1G[[#This Row],[Position]]</f>
        <v>0</v>
      </c>
      <c r="E68" s="14" t="str">
        <f>IFERROR(VLOOKUP('Race1-Girl'!$C68,TeamDec!$D$9:$H$465,5,FALSE),"")</f>
        <v/>
      </c>
      <c r="F68" s="16" t="str">
        <f>IFERROR(VLOOKUP('Race1-Girl'!$C68,TeamDec!$D$9:$H$465,3,FALSE),"")</f>
        <v/>
      </c>
      <c r="G68" s="14">
        <f>COUNTIF($E$9:E68,E68)</f>
        <v>7</v>
      </c>
      <c r="H68" s="60"/>
      <c r="J68" s="5"/>
    </row>
    <row r="69" spans="2:10" x14ac:dyDescent="0.35">
      <c r="B69" s="15"/>
      <c r="C69" s="33"/>
      <c r="D69" s="32">
        <f>+tblRace1G[[#This Row],[Position]]</f>
        <v>0</v>
      </c>
      <c r="E69" s="14" t="str">
        <f>IFERROR(VLOOKUP('Race1-Girl'!$C69,TeamDec!$D$9:$H$465,5,FALSE),"")</f>
        <v/>
      </c>
      <c r="F69" s="16" t="str">
        <f>IFERROR(VLOOKUP('Race1-Girl'!$C69,TeamDec!$D$9:$H$465,3,FALSE),"")</f>
        <v/>
      </c>
      <c r="G69" s="14">
        <f>COUNTIF($E$9:E69,E69)</f>
        <v>8</v>
      </c>
      <c r="H69" s="60"/>
      <c r="J69" s="5"/>
    </row>
    <row r="70" spans="2:10" x14ac:dyDescent="0.35">
      <c r="B70" s="15"/>
      <c r="C70" s="33"/>
      <c r="D70" s="32">
        <f>+tblRace1G[[#This Row],[Position]]</f>
        <v>0</v>
      </c>
      <c r="E70" s="14" t="str">
        <f>IFERROR(VLOOKUP('Race1-Girl'!$C70,TeamDec!$D$9:$H$465,5,FALSE),"")</f>
        <v/>
      </c>
      <c r="F70" s="16" t="str">
        <f>IFERROR(VLOOKUP('Race1-Girl'!$C70,TeamDec!$D$9:$H$465,3,FALSE),"")</f>
        <v/>
      </c>
      <c r="G70" s="14">
        <f>COUNTIF($E$9:E70,E70)</f>
        <v>9</v>
      </c>
      <c r="H70" s="60"/>
      <c r="J70" s="5"/>
    </row>
    <row r="71" spans="2:10" x14ac:dyDescent="0.35">
      <c r="B71" s="15"/>
      <c r="C71" s="33"/>
      <c r="D71" s="32">
        <f>+tblRace1G[[#This Row],[Position]]</f>
        <v>0</v>
      </c>
      <c r="E71" s="14" t="str">
        <f>IFERROR(VLOOKUP('Race1-Girl'!$C71,TeamDec!$D$9:$H$465,5,FALSE),"")</f>
        <v/>
      </c>
      <c r="F71" s="16" t="str">
        <f>IFERROR(VLOOKUP('Race1-Girl'!$C71,TeamDec!$D$9:$H$465,3,FALSE),"")</f>
        <v/>
      </c>
      <c r="G71" s="14">
        <f>COUNTIF($E$9:E71,E71)</f>
        <v>10</v>
      </c>
      <c r="H71" s="60"/>
      <c r="J71" s="5"/>
    </row>
    <row r="72" spans="2:10" x14ac:dyDescent="0.35">
      <c r="B72" s="15"/>
      <c r="C72" s="33"/>
      <c r="D72" s="32">
        <f>+tblRace1G[[#This Row],[Position]]</f>
        <v>0</v>
      </c>
      <c r="E72" s="14" t="str">
        <f>IFERROR(VLOOKUP('Race1-Girl'!$C72,TeamDec!$D$9:$H$465,5,FALSE),"")</f>
        <v/>
      </c>
      <c r="F72" s="16" t="str">
        <f>IFERROR(VLOOKUP('Race1-Girl'!$C72,TeamDec!$D$9:$H$465,3,FALSE),"")</f>
        <v/>
      </c>
      <c r="G72" s="14">
        <f>COUNTIF($E$9:E72,E72)</f>
        <v>11</v>
      </c>
      <c r="H72" s="60"/>
      <c r="J72" s="5"/>
    </row>
    <row r="73" spans="2:10" x14ac:dyDescent="0.35">
      <c r="B73" s="15"/>
      <c r="C73" s="33"/>
      <c r="D73" s="32">
        <f>+tblRace1G[[#This Row],[Position]]</f>
        <v>0</v>
      </c>
      <c r="E73" s="14" t="str">
        <f>IFERROR(VLOOKUP('Race1-Girl'!$C73,TeamDec!$D$9:$H$465,5,FALSE),"")</f>
        <v/>
      </c>
      <c r="F73" s="16" t="str">
        <f>IFERROR(VLOOKUP('Race1-Girl'!$C73,TeamDec!$D$9:$H$465,3,FALSE),"")</f>
        <v/>
      </c>
      <c r="G73" s="14">
        <f>COUNTIF($E$9:E73,E73)</f>
        <v>12</v>
      </c>
      <c r="H73" s="60"/>
      <c r="J73" s="5"/>
    </row>
    <row r="74" spans="2:10" x14ac:dyDescent="0.35">
      <c r="B74" s="15"/>
      <c r="C74" s="33"/>
      <c r="D74" s="32">
        <f>+tblRace1G[[#This Row],[Position]]</f>
        <v>0</v>
      </c>
      <c r="E74" s="14" t="str">
        <f>IFERROR(VLOOKUP('Race1-Girl'!$C74,TeamDec!$D$9:$H$465,5,FALSE),"")</f>
        <v/>
      </c>
      <c r="F74" s="16" t="str">
        <f>IFERROR(VLOOKUP('Race1-Girl'!$C74,TeamDec!$D$9:$H$465,3,FALSE),"")</f>
        <v/>
      </c>
      <c r="G74" s="14">
        <f>COUNTIF($E$9:E74,E74)</f>
        <v>13</v>
      </c>
      <c r="H74" s="60"/>
      <c r="J74" s="5"/>
    </row>
    <row r="75" spans="2:10" x14ac:dyDescent="0.35">
      <c r="B75" s="15"/>
      <c r="C75" s="33"/>
      <c r="D75" s="32">
        <f>+tblRace1G[[#This Row],[Position]]</f>
        <v>0</v>
      </c>
      <c r="E75" s="14" t="str">
        <f>IFERROR(VLOOKUP('Race1-Girl'!$C75,TeamDec!$D$9:$H$465,5,FALSE),"")</f>
        <v/>
      </c>
      <c r="F75" s="16" t="str">
        <f>IFERROR(VLOOKUP('Race1-Girl'!$C75,TeamDec!$D$9:$H$465,3,FALSE),"")</f>
        <v/>
      </c>
      <c r="G75" s="14">
        <f>COUNTIF($E$9:E75,E75)</f>
        <v>14</v>
      </c>
      <c r="H75" s="60"/>
      <c r="J75" s="5"/>
    </row>
    <row r="76" spans="2:10" x14ac:dyDescent="0.35">
      <c r="B76" s="15"/>
      <c r="C76" s="33"/>
      <c r="D76" s="32">
        <f>+tblRace1G[[#This Row],[Position]]</f>
        <v>0</v>
      </c>
      <c r="E76" s="14" t="str">
        <f>IFERROR(VLOOKUP('Race1-Girl'!$C76,TeamDec!$D$9:$H$465,5,FALSE),"")</f>
        <v/>
      </c>
      <c r="F76" s="16" t="str">
        <f>IFERROR(VLOOKUP('Race1-Girl'!$C76,TeamDec!$D$9:$H$465,3,FALSE),"")</f>
        <v/>
      </c>
      <c r="G76" s="14">
        <f>COUNTIF($E$9:E76,E76)</f>
        <v>15</v>
      </c>
      <c r="H76" s="60"/>
      <c r="J76" s="5"/>
    </row>
    <row r="77" spans="2:10" x14ac:dyDescent="0.35">
      <c r="B77" s="15"/>
      <c r="C77" s="33"/>
      <c r="D77" s="32">
        <f>+tblRace1G[[#This Row],[Position]]</f>
        <v>0</v>
      </c>
      <c r="E77" s="14" t="str">
        <f>IFERROR(VLOOKUP('Race1-Girl'!$C77,TeamDec!$D$9:$H$465,5,FALSE),"")</f>
        <v/>
      </c>
      <c r="F77" s="16" t="str">
        <f>IFERROR(VLOOKUP('Race1-Girl'!$C77,TeamDec!$D$9:$H$465,3,FALSE),"")</f>
        <v/>
      </c>
      <c r="G77" s="14">
        <f>COUNTIF($E$9:E77,E77)</f>
        <v>16</v>
      </c>
      <c r="H77" s="60"/>
      <c r="J77" s="5"/>
    </row>
    <row r="78" spans="2:10" x14ac:dyDescent="0.35">
      <c r="B78" s="15"/>
      <c r="C78" s="33"/>
      <c r="D78" s="32">
        <f>+tblRace1G[[#This Row],[Position]]</f>
        <v>0</v>
      </c>
      <c r="E78" s="14" t="str">
        <f>IFERROR(VLOOKUP('Race1-Girl'!$C78,TeamDec!$D$9:$H$465,5,FALSE),"")</f>
        <v/>
      </c>
      <c r="F78" s="16" t="str">
        <f>IFERROR(VLOOKUP('Race1-Girl'!$C78,TeamDec!$D$9:$H$465,3,FALSE),"")</f>
        <v/>
      </c>
      <c r="G78" s="14">
        <f>COUNTIF($E$9:E78,E78)</f>
        <v>17</v>
      </c>
      <c r="H78" s="60"/>
      <c r="J78" s="5"/>
    </row>
    <row r="79" spans="2:10" x14ac:dyDescent="0.35">
      <c r="B79" s="15"/>
      <c r="C79" s="33"/>
      <c r="D79" s="32">
        <f>+tblRace1G[[#This Row],[Position]]</f>
        <v>0</v>
      </c>
      <c r="E79" s="14" t="str">
        <f>IFERROR(VLOOKUP('Race1-Girl'!$C79,TeamDec!$D$9:$H$465,5,FALSE),"")</f>
        <v/>
      </c>
      <c r="F79" s="16" t="str">
        <f>IFERROR(VLOOKUP('Race1-Girl'!$C79,TeamDec!$D$9:$H$465,3,FALSE),"")</f>
        <v/>
      </c>
      <c r="G79" s="14">
        <f>COUNTIF($E$9:E79,E79)</f>
        <v>18</v>
      </c>
      <c r="H79" s="60"/>
      <c r="J79" s="5"/>
    </row>
    <row r="80" spans="2:10" x14ac:dyDescent="0.35">
      <c r="B80" s="15"/>
      <c r="C80" s="33"/>
      <c r="D80" s="32">
        <f>+tblRace1G[[#This Row],[Position]]</f>
        <v>0</v>
      </c>
      <c r="E80" s="14" t="str">
        <f>IFERROR(VLOOKUP('Race1-Girl'!$C80,TeamDec!$D$9:$H$465,5,FALSE),"")</f>
        <v/>
      </c>
      <c r="F80" s="16" t="str">
        <f>IFERROR(VLOOKUP('Race1-Girl'!$C80,TeamDec!$D$9:$H$465,3,FALSE),"")</f>
        <v/>
      </c>
      <c r="G80" s="14">
        <f>COUNTIF($E$9:E80,E80)</f>
        <v>19</v>
      </c>
      <c r="H80" s="60"/>
      <c r="J80" s="5"/>
    </row>
    <row r="81" spans="2:10" x14ac:dyDescent="0.35">
      <c r="B81" s="15"/>
      <c r="C81" s="33"/>
      <c r="D81" s="32">
        <f>+tblRace1G[[#This Row],[Position]]</f>
        <v>0</v>
      </c>
      <c r="E81" s="14" t="str">
        <f>IFERROR(VLOOKUP('Race1-Girl'!$C81,TeamDec!$D$9:$H$465,5,FALSE),"")</f>
        <v/>
      </c>
      <c r="F81" s="16" t="str">
        <f>IFERROR(VLOOKUP('Race1-Girl'!$C81,TeamDec!$D$9:$H$465,3,FALSE),"")</f>
        <v/>
      </c>
      <c r="G81" s="14">
        <f>COUNTIF($E$9:E81,E81)</f>
        <v>20</v>
      </c>
      <c r="H81" s="60"/>
      <c r="J81" s="5"/>
    </row>
    <row r="82" spans="2:10" x14ac:dyDescent="0.35">
      <c r="B82" s="15"/>
      <c r="C82" s="33"/>
      <c r="D82" s="32">
        <f>+tblRace1G[[#This Row],[Position]]</f>
        <v>0</v>
      </c>
      <c r="E82" s="14" t="str">
        <f>IFERROR(VLOOKUP('Race1-Girl'!$C82,TeamDec!$D$9:$H$465,5,FALSE),"")</f>
        <v/>
      </c>
      <c r="F82" s="16" t="str">
        <f>IFERROR(VLOOKUP('Race1-Girl'!$C82,TeamDec!$D$9:$H$465,3,FALSE),"")</f>
        <v/>
      </c>
      <c r="G82" s="14">
        <f>COUNTIF($E$9:E82,E82)</f>
        <v>21</v>
      </c>
      <c r="H82" s="60"/>
      <c r="J82" s="5"/>
    </row>
    <row r="83" spans="2:10" x14ac:dyDescent="0.35">
      <c r="B83" s="15"/>
      <c r="C83" s="33"/>
      <c r="D83" s="32">
        <f>+tblRace1G[[#This Row],[Position]]</f>
        <v>0</v>
      </c>
      <c r="E83" s="14" t="str">
        <f>IFERROR(VLOOKUP('Race1-Girl'!$C83,TeamDec!$D$9:$H$465,5,FALSE),"")</f>
        <v/>
      </c>
      <c r="F83" s="16" t="str">
        <f>IFERROR(VLOOKUP('Race1-Girl'!$C83,TeamDec!$D$9:$H$465,3,FALSE),"")</f>
        <v/>
      </c>
      <c r="G83" s="14">
        <f>COUNTIF($E$9:E83,E83)</f>
        <v>22</v>
      </c>
      <c r="H83" s="60"/>
      <c r="J83" s="5"/>
    </row>
    <row r="84" spans="2:10" x14ac:dyDescent="0.35">
      <c r="B84" s="15"/>
      <c r="C84" s="33"/>
      <c r="D84" s="32">
        <f>+tblRace1G[[#This Row],[Position]]</f>
        <v>0</v>
      </c>
      <c r="E84" s="14" t="str">
        <f>IFERROR(VLOOKUP('Race1-Girl'!$C84,TeamDec!$D$9:$H$465,5,FALSE),"")</f>
        <v/>
      </c>
      <c r="F84" s="16" t="str">
        <f>IFERROR(VLOOKUP('Race1-Girl'!$C84,TeamDec!$D$9:$H$465,3,FALSE),"")</f>
        <v/>
      </c>
      <c r="G84" s="14">
        <f>COUNTIF($E$9:E84,E84)</f>
        <v>23</v>
      </c>
      <c r="H84" s="60"/>
      <c r="J84" s="5"/>
    </row>
    <row r="85" spans="2:10" x14ac:dyDescent="0.35">
      <c r="B85" s="15"/>
      <c r="C85" s="33"/>
      <c r="D85" s="32">
        <f>+tblRace1G[[#This Row],[Position]]</f>
        <v>0</v>
      </c>
      <c r="E85" s="14" t="str">
        <f>IFERROR(VLOOKUP('Race1-Girl'!$C85,TeamDec!$D$9:$H$465,5,FALSE),"")</f>
        <v/>
      </c>
      <c r="F85" s="16" t="str">
        <f>IFERROR(VLOOKUP('Race1-Girl'!$C85,TeamDec!$D$9:$H$465,3,FALSE),"")</f>
        <v/>
      </c>
      <c r="G85" s="14">
        <f>COUNTIF($E$9:E85,E85)</f>
        <v>24</v>
      </c>
      <c r="H85" s="60"/>
      <c r="J85" s="5"/>
    </row>
    <row r="86" spans="2:10" x14ac:dyDescent="0.35">
      <c r="B86" s="15"/>
      <c r="C86" s="33"/>
      <c r="D86" s="32">
        <f>+tblRace1G[[#This Row],[Position]]</f>
        <v>0</v>
      </c>
      <c r="E86" s="14" t="str">
        <f>IFERROR(VLOOKUP('Race1-Girl'!$C86,TeamDec!$D$9:$H$465,5,FALSE),"")</f>
        <v/>
      </c>
      <c r="F86" s="16" t="str">
        <f>IFERROR(VLOOKUP('Race1-Girl'!$C86,TeamDec!$D$9:$H$465,3,FALSE),"")</f>
        <v/>
      </c>
      <c r="G86" s="14">
        <f>COUNTIF($E$9:E86,E86)</f>
        <v>25</v>
      </c>
      <c r="H86" s="60"/>
      <c r="J86" s="5"/>
    </row>
    <row r="87" spans="2:10" x14ac:dyDescent="0.35">
      <c r="B87" s="15"/>
      <c r="C87" s="33"/>
      <c r="D87" s="32">
        <f>+tblRace1G[[#This Row],[Position]]</f>
        <v>0</v>
      </c>
      <c r="E87" s="14" t="str">
        <f>IFERROR(VLOOKUP('Race1-Girl'!$C87,TeamDec!$D$9:$H$465,5,FALSE),"")</f>
        <v/>
      </c>
      <c r="F87" s="16" t="str">
        <f>IFERROR(VLOOKUP('Race1-Girl'!$C87,TeamDec!$D$9:$H$465,3,FALSE),"")</f>
        <v/>
      </c>
      <c r="G87" s="14">
        <f>COUNTIF($E$9:E87,E87)</f>
        <v>26</v>
      </c>
      <c r="H87" s="60"/>
      <c r="J87" s="5"/>
    </row>
    <row r="88" spans="2:10" x14ac:dyDescent="0.35">
      <c r="B88" s="15"/>
      <c r="C88" s="33"/>
      <c r="D88" s="32">
        <f>+tblRace1G[[#This Row],[Position]]</f>
        <v>0</v>
      </c>
      <c r="E88" s="14" t="str">
        <f>IFERROR(VLOOKUP('Race1-Girl'!$C88,TeamDec!$D$9:$H$465,5,FALSE),"")</f>
        <v/>
      </c>
      <c r="F88" s="16" t="str">
        <f>IFERROR(VLOOKUP('Race1-Girl'!$C88,TeamDec!$D$9:$H$465,3,FALSE),"")</f>
        <v/>
      </c>
      <c r="G88" s="14">
        <f>COUNTIF($E$9:E88,E88)</f>
        <v>27</v>
      </c>
      <c r="H88" s="60"/>
      <c r="J88" s="5"/>
    </row>
    <row r="89" spans="2:10" x14ac:dyDescent="0.35">
      <c r="B89" s="15"/>
      <c r="C89" s="33"/>
      <c r="D89" s="32">
        <f>+tblRace1G[[#This Row],[Position]]</f>
        <v>0</v>
      </c>
      <c r="E89" s="14" t="str">
        <f>IFERROR(VLOOKUP('Race1-Girl'!$C89,TeamDec!$D$9:$H$465,5,FALSE),"")</f>
        <v/>
      </c>
      <c r="F89" s="16" t="str">
        <f>IFERROR(VLOOKUP('Race1-Girl'!$C89,TeamDec!$D$9:$H$465,3,FALSE),"")</f>
        <v/>
      </c>
      <c r="G89" s="14">
        <f>COUNTIF($E$9:E89,E89)</f>
        <v>28</v>
      </c>
      <c r="H89" s="60"/>
      <c r="J89" s="5"/>
    </row>
    <row r="90" spans="2:10" x14ac:dyDescent="0.35">
      <c r="B90" s="15"/>
      <c r="C90" s="33"/>
      <c r="D90" s="32">
        <f>+tblRace1G[[#This Row],[Position]]</f>
        <v>0</v>
      </c>
      <c r="E90" s="14" t="str">
        <f>IFERROR(VLOOKUP('Race1-Girl'!$C90,TeamDec!$D$9:$H$465,5,FALSE),"")</f>
        <v/>
      </c>
      <c r="F90" s="16" t="str">
        <f>IFERROR(VLOOKUP('Race1-Girl'!$C90,TeamDec!$D$9:$H$465,3,FALSE),"")</f>
        <v/>
      </c>
      <c r="G90" s="14">
        <f>COUNTIF($E$9:E90,E90)</f>
        <v>29</v>
      </c>
      <c r="H90" s="60"/>
      <c r="J90" s="5"/>
    </row>
    <row r="91" spans="2:10" x14ac:dyDescent="0.35">
      <c r="B91" s="15"/>
      <c r="C91" s="33"/>
      <c r="D91" s="32">
        <f>+tblRace1G[[#This Row],[Position]]</f>
        <v>0</v>
      </c>
      <c r="E91" s="14" t="str">
        <f>IFERROR(VLOOKUP('Race1-Girl'!$C91,TeamDec!$D$9:$H$465,5,FALSE),"")</f>
        <v/>
      </c>
      <c r="F91" s="16" t="str">
        <f>IFERROR(VLOOKUP('Race1-Girl'!$C91,TeamDec!$D$9:$H$465,3,FALSE),"")</f>
        <v/>
      </c>
      <c r="G91" s="14">
        <f>COUNTIF($E$9:E91,E91)</f>
        <v>30</v>
      </c>
      <c r="H91" s="60"/>
      <c r="J91" s="5"/>
    </row>
    <row r="92" spans="2:10" x14ac:dyDescent="0.35">
      <c r="B92" s="15"/>
      <c r="C92" s="33"/>
      <c r="D92" s="32">
        <f>+tblRace1G[[#This Row],[Position]]</f>
        <v>0</v>
      </c>
      <c r="E92" s="14" t="str">
        <f>IFERROR(VLOOKUP('Race1-Girl'!$C92,TeamDec!$D$9:$H$465,5,FALSE),"")</f>
        <v/>
      </c>
      <c r="F92" s="16" t="str">
        <f>IFERROR(VLOOKUP('Race1-Girl'!$C92,TeamDec!$D$9:$H$465,3,FALSE),"")</f>
        <v/>
      </c>
      <c r="G92" s="14">
        <f>COUNTIF($E$9:E92,E92)</f>
        <v>31</v>
      </c>
      <c r="H92" s="60"/>
      <c r="J92" s="5"/>
    </row>
    <row r="93" spans="2:10" x14ac:dyDescent="0.35">
      <c r="B93" s="15"/>
      <c r="C93" s="33"/>
      <c r="D93" s="32">
        <f>+tblRace1G[[#This Row],[Position]]</f>
        <v>0</v>
      </c>
      <c r="E93" s="14" t="str">
        <f>IFERROR(VLOOKUP('Race1-Girl'!$C93,TeamDec!$D$9:$H$465,5,FALSE),"")</f>
        <v/>
      </c>
      <c r="F93" s="16" t="str">
        <f>IFERROR(VLOOKUP('Race1-Girl'!$C93,TeamDec!$D$9:$H$465,3,FALSE),"")</f>
        <v/>
      </c>
      <c r="G93" s="14">
        <f>COUNTIF($E$9:E93,E93)</f>
        <v>32</v>
      </c>
      <c r="H93" s="60"/>
      <c r="J93" s="5"/>
    </row>
    <row r="94" spans="2:10" x14ac:dyDescent="0.35">
      <c r="B94" s="15"/>
      <c r="C94" s="33"/>
      <c r="D94" s="32">
        <f>+tblRace1G[[#This Row],[Position]]</f>
        <v>0</v>
      </c>
      <c r="E94" s="14" t="str">
        <f>IFERROR(VLOOKUP('Race1-Girl'!$C94,TeamDec!$D$9:$H$465,5,FALSE),"")</f>
        <v/>
      </c>
      <c r="F94" s="16" t="str">
        <f>IFERROR(VLOOKUP('Race1-Girl'!$C94,TeamDec!$D$9:$H$465,3,FALSE),"")</f>
        <v/>
      </c>
      <c r="G94" s="14">
        <f>COUNTIF($E$9:E94,E94)</f>
        <v>33</v>
      </c>
      <c r="H94" s="60"/>
      <c r="J94" s="5"/>
    </row>
    <row r="95" spans="2:10" x14ac:dyDescent="0.35">
      <c r="B95" s="15"/>
      <c r="C95" s="33"/>
      <c r="D95" s="32">
        <f>+tblRace1G[[#This Row],[Position]]</f>
        <v>0</v>
      </c>
      <c r="E95" s="14" t="str">
        <f>IFERROR(VLOOKUP('Race1-Girl'!$C95,TeamDec!$D$9:$H$465,5,FALSE),"")</f>
        <v/>
      </c>
      <c r="F95" s="16" t="str">
        <f>IFERROR(VLOOKUP('Race1-Girl'!$C95,TeamDec!$D$9:$H$465,3,FALSE),"")</f>
        <v/>
      </c>
      <c r="G95" s="14">
        <f>COUNTIF($E$9:E95,E95)</f>
        <v>34</v>
      </c>
      <c r="H95" s="60"/>
      <c r="J95" s="5"/>
    </row>
    <row r="96" spans="2:10" x14ac:dyDescent="0.35">
      <c r="B96" s="15"/>
      <c r="C96" s="33"/>
      <c r="D96" s="32">
        <f>+tblRace1G[[#This Row],[Position]]</f>
        <v>0</v>
      </c>
      <c r="E96" s="14" t="str">
        <f>IFERROR(VLOOKUP('Race1-Girl'!$C96,TeamDec!$D$9:$H$465,5,FALSE),"")</f>
        <v/>
      </c>
      <c r="F96" s="16" t="str">
        <f>IFERROR(VLOOKUP('Race1-Girl'!$C96,TeamDec!$D$9:$H$465,3,FALSE),"")</f>
        <v/>
      </c>
      <c r="G96" s="14">
        <f>COUNTIF($E$9:E96,E96)</f>
        <v>35</v>
      </c>
      <c r="H96" s="60"/>
      <c r="J96" s="5"/>
    </row>
    <row r="97" spans="2:10" x14ac:dyDescent="0.35">
      <c r="B97" s="15"/>
      <c r="C97" s="33"/>
      <c r="D97" s="32">
        <f>+tblRace1G[[#This Row],[Position]]</f>
        <v>0</v>
      </c>
      <c r="E97" s="14" t="str">
        <f>IFERROR(VLOOKUP('Race1-Girl'!$C97,TeamDec!$D$9:$H$465,5,FALSE),"")</f>
        <v/>
      </c>
      <c r="F97" s="16" t="str">
        <f>IFERROR(VLOOKUP('Race1-Girl'!$C97,TeamDec!$D$9:$H$465,3,FALSE),"")</f>
        <v/>
      </c>
      <c r="G97" s="14">
        <f>COUNTIF($E$9:E97,E97)</f>
        <v>36</v>
      </c>
      <c r="H97" s="60"/>
      <c r="J97" s="5"/>
    </row>
    <row r="98" spans="2:10" x14ac:dyDescent="0.35">
      <c r="B98" s="15"/>
      <c r="C98" s="33"/>
      <c r="D98" s="32">
        <f>+tblRace1G[[#This Row],[Position]]</f>
        <v>0</v>
      </c>
      <c r="E98" s="14" t="str">
        <f>IFERROR(VLOOKUP('Race1-Girl'!$C98,TeamDec!$D$9:$H$465,5,FALSE),"")</f>
        <v/>
      </c>
      <c r="F98" s="16" t="str">
        <f>IFERROR(VLOOKUP('Race1-Girl'!$C98,TeamDec!$D$9:$H$465,3,FALSE),"")</f>
        <v/>
      </c>
      <c r="G98" s="14">
        <f>COUNTIF($E$9:E98,E98)</f>
        <v>37</v>
      </c>
      <c r="H98" s="60"/>
      <c r="J98" s="5"/>
    </row>
    <row r="99" spans="2:10" x14ac:dyDescent="0.35">
      <c r="B99" s="15"/>
      <c r="C99" s="33"/>
      <c r="D99" s="32">
        <f>+tblRace1G[[#This Row],[Position]]</f>
        <v>0</v>
      </c>
      <c r="E99" s="14" t="str">
        <f>IFERROR(VLOOKUP('Race1-Girl'!$C99,TeamDec!$D$9:$H$465,5,FALSE),"")</f>
        <v/>
      </c>
      <c r="F99" s="16" t="str">
        <f>IFERROR(VLOOKUP('Race1-Girl'!$C99,TeamDec!$D$9:$H$465,3,FALSE),"")</f>
        <v/>
      </c>
      <c r="G99" s="14">
        <f>COUNTIF($E$9:E99,E99)</f>
        <v>38</v>
      </c>
      <c r="H99" s="60"/>
      <c r="J99" s="5"/>
    </row>
    <row r="100" spans="2:10" x14ac:dyDescent="0.35">
      <c r="B100" s="15"/>
      <c r="C100" s="33"/>
      <c r="D100" s="32">
        <f>+tblRace1G[[#This Row],[Position]]</f>
        <v>0</v>
      </c>
      <c r="E100" s="14" t="str">
        <f>IFERROR(VLOOKUP('Race1-Girl'!$C100,TeamDec!$D$9:$H$465,5,FALSE),"")</f>
        <v/>
      </c>
      <c r="F100" s="16" t="str">
        <f>IFERROR(VLOOKUP('Race1-Girl'!$C100,TeamDec!$D$9:$H$465,3,FALSE),"")</f>
        <v/>
      </c>
      <c r="G100" s="14">
        <f>COUNTIF($E$9:E100,E100)</f>
        <v>39</v>
      </c>
      <c r="H100" s="60"/>
      <c r="J100" s="5"/>
    </row>
    <row r="101" spans="2:10" x14ac:dyDescent="0.35">
      <c r="B101" s="15"/>
      <c r="C101" s="33"/>
      <c r="D101" s="32">
        <f>+tblRace1G[[#This Row],[Position]]</f>
        <v>0</v>
      </c>
      <c r="E101" s="14" t="str">
        <f>IFERROR(VLOOKUP('Race1-Girl'!$C101,TeamDec!$D$9:$H$465,5,FALSE),"")</f>
        <v/>
      </c>
      <c r="F101" s="16" t="str">
        <f>IFERROR(VLOOKUP('Race1-Girl'!$C101,TeamDec!$D$9:$H$465,3,FALSE),"")</f>
        <v/>
      </c>
      <c r="G101" s="14">
        <f>COUNTIF($E$9:E101,E101)</f>
        <v>40</v>
      </c>
      <c r="H101" s="60"/>
      <c r="J101" s="5"/>
    </row>
    <row r="102" spans="2:10" x14ac:dyDescent="0.35">
      <c r="B102" s="15"/>
      <c r="C102" s="33"/>
      <c r="D102" s="32">
        <f>+tblRace1G[[#This Row],[Position]]</f>
        <v>0</v>
      </c>
      <c r="E102" s="14" t="str">
        <f>IFERROR(VLOOKUP('Race1-Girl'!$C102,TeamDec!$D$9:$H$465,5,FALSE),"")</f>
        <v/>
      </c>
      <c r="F102" s="16" t="str">
        <f>IFERROR(VLOOKUP('Race1-Girl'!$C102,TeamDec!$D$9:$H$465,3,FALSE),"")</f>
        <v/>
      </c>
      <c r="G102" s="14">
        <f>COUNTIF($E$9:E102,E102)</f>
        <v>41</v>
      </c>
      <c r="H102" s="60"/>
      <c r="J102" s="5"/>
    </row>
    <row r="103" spans="2:10" x14ac:dyDescent="0.35">
      <c r="B103" s="15"/>
      <c r="C103" s="33"/>
      <c r="D103" s="32">
        <f>+tblRace1G[[#This Row],[Position]]</f>
        <v>0</v>
      </c>
      <c r="E103" s="14" t="str">
        <f>IFERROR(VLOOKUP('Race1-Girl'!$C103,TeamDec!$D$9:$H$465,5,FALSE),"")</f>
        <v/>
      </c>
      <c r="F103" s="16" t="str">
        <f>IFERROR(VLOOKUP('Race1-Girl'!$C103,TeamDec!$D$9:$H$465,3,FALSE),"")</f>
        <v/>
      </c>
      <c r="G103" s="14">
        <f>COUNTIF($E$9:E103,E103)</f>
        <v>42</v>
      </c>
      <c r="H103" s="60"/>
      <c r="J103" s="5"/>
    </row>
    <row r="104" spans="2:10" x14ac:dyDescent="0.35">
      <c r="B104" s="15"/>
      <c r="C104" s="33"/>
      <c r="D104" s="32">
        <f>+tblRace1G[[#This Row],[Position]]</f>
        <v>0</v>
      </c>
      <c r="E104" s="14" t="str">
        <f>IFERROR(VLOOKUP('Race1-Girl'!$C104,TeamDec!$D$9:$H$465,5,FALSE),"")</f>
        <v/>
      </c>
      <c r="F104" s="16" t="str">
        <f>IFERROR(VLOOKUP('Race1-Girl'!$C104,TeamDec!$D$9:$H$465,3,FALSE),"")</f>
        <v/>
      </c>
      <c r="G104" s="14">
        <f>COUNTIF($E$9:E104,E104)</f>
        <v>43</v>
      </c>
      <c r="H104" s="60"/>
      <c r="J104" s="5"/>
    </row>
    <row r="105" spans="2:10" x14ac:dyDescent="0.35">
      <c r="B105" s="15"/>
      <c r="C105" s="33"/>
      <c r="D105" s="32">
        <f>+tblRace1G[[#This Row],[Position]]</f>
        <v>0</v>
      </c>
      <c r="E105" s="14" t="str">
        <f>IFERROR(VLOOKUP('Race1-Girl'!$C105,TeamDec!$D$9:$H$465,5,FALSE),"")</f>
        <v/>
      </c>
      <c r="F105" s="16" t="str">
        <f>IFERROR(VLOOKUP('Race1-Girl'!$C105,TeamDec!$D$9:$H$465,3,FALSE),"")</f>
        <v/>
      </c>
      <c r="G105" s="14">
        <f>COUNTIF($E$9:E105,E105)</f>
        <v>44</v>
      </c>
      <c r="H105" s="60"/>
      <c r="J105" s="5"/>
    </row>
    <row r="106" spans="2:10" x14ac:dyDescent="0.35">
      <c r="B106" s="15"/>
      <c r="C106" s="33"/>
      <c r="D106" s="32">
        <f>+tblRace1G[[#This Row],[Position]]</f>
        <v>0</v>
      </c>
      <c r="E106" s="14" t="str">
        <f>IFERROR(VLOOKUP('Race1-Girl'!$C106,TeamDec!$D$9:$H$465,5,FALSE),"")</f>
        <v/>
      </c>
      <c r="F106" s="16" t="str">
        <f>IFERROR(VLOOKUP('Race1-Girl'!$C106,TeamDec!$D$9:$H$465,3,FALSE),"")</f>
        <v/>
      </c>
      <c r="G106" s="14">
        <f>COUNTIF($E$9:E106,E106)</f>
        <v>45</v>
      </c>
      <c r="H106" s="60"/>
      <c r="J106" s="5"/>
    </row>
    <row r="107" spans="2:10" x14ac:dyDescent="0.35">
      <c r="B107" s="15"/>
      <c r="C107" s="33"/>
      <c r="D107" s="32">
        <f>+tblRace1G[[#This Row],[Position]]</f>
        <v>0</v>
      </c>
      <c r="E107" s="14" t="str">
        <f>IFERROR(VLOOKUP('Race1-Girl'!$C107,TeamDec!$D$9:$H$465,5,FALSE),"")</f>
        <v/>
      </c>
      <c r="F107" s="16" t="str">
        <f>IFERROR(VLOOKUP('Race1-Girl'!$C107,TeamDec!$D$9:$H$465,3,FALSE),"")</f>
        <v/>
      </c>
      <c r="G107" s="14">
        <f>COUNTIF($E$9:E107,E107)</f>
        <v>46</v>
      </c>
      <c r="H107" s="60"/>
      <c r="J107" s="5"/>
    </row>
    <row r="108" spans="2:10" x14ac:dyDescent="0.35">
      <c r="B108" s="15"/>
      <c r="C108" s="33"/>
      <c r="D108" s="32">
        <f>+tblRace1G[[#This Row],[Position]]</f>
        <v>0</v>
      </c>
      <c r="E108" s="14" t="str">
        <f>IFERROR(VLOOKUP('Race1-Girl'!$C108,TeamDec!$D$9:$H$465,5,FALSE),"")</f>
        <v/>
      </c>
      <c r="F108" s="16" t="str">
        <f>IFERROR(VLOOKUP('Race1-Girl'!$C108,TeamDec!$D$9:$H$465,3,FALSE),"")</f>
        <v/>
      </c>
      <c r="G108" s="14">
        <f>COUNTIF($E$9:E108,E108)</f>
        <v>47</v>
      </c>
      <c r="H108" s="60"/>
      <c r="J108" s="5"/>
    </row>
    <row r="109" spans="2:10" x14ac:dyDescent="0.35">
      <c r="B109" s="15"/>
      <c r="C109" s="33"/>
      <c r="D109" s="32">
        <f>+tblRace1G[[#This Row],[Position]]</f>
        <v>0</v>
      </c>
      <c r="E109" s="14" t="str">
        <f>IFERROR(VLOOKUP('Race1-Girl'!$C109,TeamDec!$D$9:$H$465,5,FALSE),"")</f>
        <v/>
      </c>
      <c r="F109" s="16" t="str">
        <f>IFERROR(VLOOKUP('Race1-Girl'!$C109,TeamDec!$D$9:$H$465,3,FALSE),"")</f>
        <v/>
      </c>
      <c r="G109" s="14">
        <f>COUNTIF($E$9:E109,E109)</f>
        <v>48</v>
      </c>
      <c r="H109" s="60"/>
      <c r="J109" s="5"/>
    </row>
    <row r="110" spans="2:10" x14ac:dyDescent="0.35">
      <c r="B110" s="15"/>
      <c r="C110" s="33"/>
      <c r="D110" s="32">
        <f>+tblRace1G[[#This Row],[Position]]</f>
        <v>0</v>
      </c>
      <c r="E110" s="14" t="str">
        <f>IFERROR(VLOOKUP('Race1-Girl'!$C110,TeamDec!$D$9:$H$465,5,FALSE),"")</f>
        <v/>
      </c>
      <c r="F110" s="16" t="str">
        <f>IFERROR(VLOOKUP('Race1-Girl'!$C110,TeamDec!$D$9:$H$465,3,FALSE),"")</f>
        <v/>
      </c>
      <c r="G110" s="14">
        <f>COUNTIF($E$9:E110,E110)</f>
        <v>49</v>
      </c>
      <c r="H110" s="60"/>
      <c r="J110" s="5"/>
    </row>
    <row r="111" spans="2:10" x14ac:dyDescent="0.35">
      <c r="B111" s="15"/>
      <c r="C111" s="33"/>
      <c r="D111" s="32">
        <f>+tblRace1G[[#This Row],[Position]]</f>
        <v>0</v>
      </c>
      <c r="E111" s="14" t="str">
        <f>IFERROR(VLOOKUP('Race1-Girl'!$C111,TeamDec!$D$9:$H$465,5,FALSE),"")</f>
        <v/>
      </c>
      <c r="F111" s="16" t="str">
        <f>IFERROR(VLOOKUP('Race1-Girl'!$C111,TeamDec!$D$9:$H$465,3,FALSE),"")</f>
        <v/>
      </c>
      <c r="G111" s="14">
        <f>COUNTIF($E$9:E111,E111)</f>
        <v>50</v>
      </c>
      <c r="H111" s="60"/>
      <c r="J111" s="5"/>
    </row>
    <row r="112" spans="2:10" x14ac:dyDescent="0.35">
      <c r="B112" s="15"/>
      <c r="C112" s="33"/>
      <c r="D112" s="32">
        <f>+tblRace1G[[#This Row],[Position]]</f>
        <v>0</v>
      </c>
      <c r="E112" s="14" t="str">
        <f>IFERROR(VLOOKUP('Race1-Girl'!$C112,TeamDec!$D$9:$H$465,5,FALSE),"")</f>
        <v/>
      </c>
      <c r="F112" s="16" t="str">
        <f>IFERROR(VLOOKUP('Race1-Girl'!$C112,TeamDec!$D$9:$H$465,3,FALSE),"")</f>
        <v/>
      </c>
      <c r="G112" s="14">
        <f>COUNTIF($E$9:E112,E112)</f>
        <v>51</v>
      </c>
      <c r="H112" s="60"/>
      <c r="J112" s="5"/>
    </row>
    <row r="113" spans="2:10" x14ac:dyDescent="0.35">
      <c r="B113" s="15"/>
      <c r="C113" s="33"/>
      <c r="D113" s="32">
        <f>+tblRace1G[[#This Row],[Position]]</f>
        <v>0</v>
      </c>
      <c r="E113" s="14" t="str">
        <f>IFERROR(VLOOKUP('Race1-Girl'!$C113,TeamDec!$D$9:$H$465,5,FALSE),"")</f>
        <v/>
      </c>
      <c r="F113" s="16" t="str">
        <f>IFERROR(VLOOKUP('Race1-Girl'!$C113,TeamDec!$D$9:$H$465,3,FALSE),"")</f>
        <v/>
      </c>
      <c r="G113" s="14">
        <f>COUNTIF($E$9:E113,E113)</f>
        <v>52</v>
      </c>
      <c r="H113" s="60"/>
      <c r="J113" s="5"/>
    </row>
    <row r="114" spans="2:10" x14ac:dyDescent="0.35">
      <c r="B114" s="15"/>
      <c r="C114" s="33"/>
      <c r="D114" s="32">
        <f>+tblRace1G[[#This Row],[Position]]</f>
        <v>0</v>
      </c>
      <c r="E114" s="14" t="str">
        <f>IFERROR(VLOOKUP('Race1-Girl'!$C114,TeamDec!$D$9:$H$465,5,FALSE),"")</f>
        <v/>
      </c>
      <c r="F114" s="16" t="str">
        <f>IFERROR(VLOOKUP('Race1-Girl'!$C114,TeamDec!$D$9:$H$465,3,FALSE),"")</f>
        <v/>
      </c>
      <c r="G114" s="14">
        <f>COUNTIF($E$9:E114,E114)</f>
        <v>53</v>
      </c>
      <c r="H114" s="60"/>
      <c r="J114" s="5"/>
    </row>
    <row r="115" spans="2:10" x14ac:dyDescent="0.35">
      <c r="B115" s="15"/>
      <c r="C115" s="33"/>
      <c r="D115" s="32">
        <f>+tblRace1G[[#This Row],[Position]]</f>
        <v>0</v>
      </c>
      <c r="E115" s="14" t="str">
        <f>IFERROR(VLOOKUP('Race1-Girl'!$C115,TeamDec!$D$9:$H$465,5,FALSE),"")</f>
        <v/>
      </c>
      <c r="F115" s="16" t="str">
        <f>IFERROR(VLOOKUP('Race1-Girl'!$C115,TeamDec!$D$9:$H$465,3,FALSE),"")</f>
        <v/>
      </c>
      <c r="G115" s="14">
        <f>COUNTIF($E$9:E115,E115)</f>
        <v>54</v>
      </c>
      <c r="H115" s="60"/>
      <c r="J115" s="5"/>
    </row>
    <row r="116" spans="2:10" x14ac:dyDescent="0.35">
      <c r="B116" s="15"/>
      <c r="C116" s="33"/>
      <c r="D116" s="32">
        <f>+tblRace1G[[#This Row],[Position]]</f>
        <v>0</v>
      </c>
      <c r="E116" s="14" t="str">
        <f>IFERROR(VLOOKUP('Race1-Girl'!$C116,TeamDec!$D$9:$H$465,5,FALSE),"")</f>
        <v/>
      </c>
      <c r="F116" s="16" t="str">
        <f>IFERROR(VLOOKUP('Race1-Girl'!$C116,TeamDec!$D$9:$H$465,3,FALSE),"")</f>
        <v/>
      </c>
      <c r="G116" s="14">
        <f>COUNTIF($E$9:E116,E116)</f>
        <v>55</v>
      </c>
      <c r="H116" s="60"/>
      <c r="J116" s="5"/>
    </row>
    <row r="117" spans="2:10" x14ac:dyDescent="0.35">
      <c r="B117" s="15"/>
      <c r="C117" s="33"/>
      <c r="D117" s="32">
        <f>+tblRace1G[[#This Row],[Position]]</f>
        <v>0</v>
      </c>
      <c r="E117" s="14" t="str">
        <f>IFERROR(VLOOKUP('Race1-Girl'!$C117,TeamDec!$D$9:$H$465,5,FALSE),"")</f>
        <v/>
      </c>
      <c r="F117" s="16" t="str">
        <f>IFERROR(VLOOKUP('Race1-Girl'!$C117,TeamDec!$D$9:$H$465,3,FALSE),"")</f>
        <v/>
      </c>
      <c r="G117" s="14">
        <f>COUNTIF($E$9:E117,E117)</f>
        <v>56</v>
      </c>
      <c r="H117" s="60"/>
      <c r="J117" s="5"/>
    </row>
    <row r="118" spans="2:10" x14ac:dyDescent="0.35">
      <c r="B118" s="15"/>
      <c r="C118" s="33"/>
      <c r="D118" s="32">
        <f>+tblRace1G[[#This Row],[Position]]</f>
        <v>0</v>
      </c>
      <c r="E118" s="14" t="str">
        <f>IFERROR(VLOOKUP('Race1-Girl'!$C118,TeamDec!$D$9:$H$465,5,FALSE),"")</f>
        <v/>
      </c>
      <c r="F118" s="16" t="str">
        <f>IFERROR(VLOOKUP('Race1-Girl'!$C118,TeamDec!$D$9:$H$465,3,FALSE),"")</f>
        <v/>
      </c>
      <c r="G118" s="14">
        <f>COUNTIF($E$9:E118,E118)</f>
        <v>57</v>
      </c>
      <c r="H118" s="60"/>
      <c r="J118" s="5"/>
    </row>
    <row r="119" spans="2:10" x14ac:dyDescent="0.35">
      <c r="B119" s="15"/>
      <c r="C119" s="33"/>
      <c r="D119" s="32">
        <f>+tblRace1G[[#This Row],[Position]]</f>
        <v>0</v>
      </c>
      <c r="E119" s="14" t="str">
        <f>IFERROR(VLOOKUP('Race1-Girl'!$C119,TeamDec!$D$9:$H$465,5,FALSE),"")</f>
        <v/>
      </c>
      <c r="F119" s="16" t="str">
        <f>IFERROR(VLOOKUP('Race1-Girl'!$C119,TeamDec!$D$9:$H$465,3,FALSE),"")</f>
        <v/>
      </c>
      <c r="G119" s="14">
        <f>COUNTIF($E$9:E119,E119)</f>
        <v>58</v>
      </c>
      <c r="H119" s="60"/>
      <c r="J119" s="5"/>
    </row>
    <row r="120" spans="2:10" x14ac:dyDescent="0.35">
      <c r="B120" s="15"/>
      <c r="C120" s="33"/>
      <c r="D120" s="32">
        <f>+tblRace1G[[#This Row],[Position]]</f>
        <v>0</v>
      </c>
      <c r="E120" s="14" t="str">
        <f>IFERROR(VLOOKUP('Race1-Girl'!$C120,TeamDec!$D$9:$H$465,5,FALSE),"")</f>
        <v/>
      </c>
      <c r="F120" s="16" t="str">
        <f>IFERROR(VLOOKUP('Race1-Girl'!$C120,TeamDec!$D$9:$H$465,3,FALSE),"")</f>
        <v/>
      </c>
      <c r="G120" s="14">
        <f>COUNTIF($E$9:E120,E120)</f>
        <v>59</v>
      </c>
      <c r="H120" s="60"/>
      <c r="J120" s="5"/>
    </row>
    <row r="121" spans="2:10" x14ac:dyDescent="0.35">
      <c r="B121" s="15"/>
      <c r="C121" s="33"/>
      <c r="D121" s="32">
        <f>+tblRace1G[[#This Row],[Position]]</f>
        <v>0</v>
      </c>
      <c r="E121" s="14" t="str">
        <f>IFERROR(VLOOKUP('Race1-Girl'!$C121,TeamDec!$D$9:$H$465,5,FALSE),"")</f>
        <v/>
      </c>
      <c r="F121" s="16" t="str">
        <f>IFERROR(VLOOKUP('Race1-Girl'!$C121,TeamDec!$D$9:$H$465,3,FALSE),"")</f>
        <v/>
      </c>
      <c r="G121" s="14">
        <f>COUNTIF($E$9:E121,E121)</f>
        <v>60</v>
      </c>
      <c r="H121" s="60"/>
      <c r="J121" s="5"/>
    </row>
    <row r="122" spans="2:10" x14ac:dyDescent="0.35">
      <c r="B122" s="15"/>
      <c r="C122" s="33"/>
      <c r="D122" s="32">
        <f>+tblRace1G[[#This Row],[Position]]</f>
        <v>0</v>
      </c>
      <c r="E122" s="14" t="str">
        <f>IFERROR(VLOOKUP('Race1-Girl'!$C122,TeamDec!$D$9:$H$465,5,FALSE),"")</f>
        <v/>
      </c>
      <c r="F122" s="16" t="str">
        <f>IFERROR(VLOOKUP('Race1-Girl'!$C122,TeamDec!$D$9:$H$465,3,FALSE),"")</f>
        <v/>
      </c>
      <c r="G122" s="14">
        <f>COUNTIF($E$9:E122,E122)</f>
        <v>61</v>
      </c>
      <c r="H122" s="60"/>
      <c r="J122" s="5"/>
    </row>
    <row r="123" spans="2:10" x14ac:dyDescent="0.35">
      <c r="B123" s="15"/>
      <c r="C123" s="33"/>
      <c r="D123" s="32">
        <f>+tblRace1G[[#This Row],[Position]]</f>
        <v>0</v>
      </c>
      <c r="E123" s="14" t="str">
        <f>IFERROR(VLOOKUP('Race1-Girl'!$C123,TeamDec!$D$9:$H$465,5,FALSE),"")</f>
        <v/>
      </c>
      <c r="F123" s="16" t="str">
        <f>IFERROR(VLOOKUP('Race1-Girl'!$C123,TeamDec!$D$9:$H$465,3,FALSE),"")</f>
        <v/>
      </c>
      <c r="G123" s="14">
        <f>COUNTIF($E$9:E123,E123)</f>
        <v>62</v>
      </c>
      <c r="H123" s="60"/>
      <c r="J123" s="5"/>
    </row>
    <row r="124" spans="2:10" x14ac:dyDescent="0.35">
      <c r="B124" s="15"/>
      <c r="C124" s="33"/>
      <c r="D124" s="32">
        <f>+tblRace1G[[#This Row],[Position]]</f>
        <v>0</v>
      </c>
      <c r="E124" s="14" t="str">
        <f>IFERROR(VLOOKUP('Race1-Girl'!$C124,TeamDec!$D$9:$H$465,5,FALSE),"")</f>
        <v/>
      </c>
      <c r="F124" s="16" t="str">
        <f>IFERROR(VLOOKUP('Race1-Girl'!$C124,TeamDec!$D$9:$H$465,3,FALSE),"")</f>
        <v/>
      </c>
      <c r="G124" s="14">
        <f>COUNTIF($E$9:E124,E124)</f>
        <v>63</v>
      </c>
      <c r="H124" s="60"/>
      <c r="J124" s="5"/>
    </row>
    <row r="125" spans="2:10" x14ac:dyDescent="0.35">
      <c r="B125" s="15"/>
      <c r="C125" s="33"/>
      <c r="D125" s="32">
        <f>+tblRace1G[[#This Row],[Position]]</f>
        <v>0</v>
      </c>
      <c r="E125" s="14" t="str">
        <f>IFERROR(VLOOKUP('Race1-Girl'!$C125,TeamDec!$D$9:$H$465,5,FALSE),"")</f>
        <v/>
      </c>
      <c r="F125" s="16" t="str">
        <f>IFERROR(VLOOKUP('Race1-Girl'!$C125,TeamDec!$D$9:$H$465,3,FALSE),"")</f>
        <v/>
      </c>
      <c r="G125" s="14">
        <f>COUNTIF($E$9:E125,E125)</f>
        <v>64</v>
      </c>
      <c r="H125" s="60"/>
      <c r="J125" s="5"/>
    </row>
    <row r="126" spans="2:10" x14ac:dyDescent="0.35">
      <c r="B126" s="15"/>
      <c r="C126" s="33"/>
      <c r="D126" s="32">
        <f>+tblRace1G[[#This Row],[Position]]</f>
        <v>0</v>
      </c>
      <c r="E126" s="14" t="str">
        <f>IFERROR(VLOOKUP('Race1-Girl'!$C126,TeamDec!$D$9:$H$465,5,FALSE),"")</f>
        <v/>
      </c>
      <c r="F126" s="16" t="str">
        <f>IFERROR(VLOOKUP('Race1-Girl'!$C126,TeamDec!$D$9:$H$465,3,FALSE),"")</f>
        <v/>
      </c>
      <c r="G126" s="14">
        <f>COUNTIF($E$9:E126,E126)</f>
        <v>65</v>
      </c>
      <c r="H126" s="60"/>
      <c r="J126" s="5"/>
    </row>
    <row r="127" spans="2:10" x14ac:dyDescent="0.35">
      <c r="B127" s="15"/>
      <c r="C127" s="33"/>
      <c r="D127" s="32">
        <f>+tblRace1G[[#This Row],[Position]]</f>
        <v>0</v>
      </c>
      <c r="E127" s="14" t="str">
        <f>IFERROR(VLOOKUP('Race1-Girl'!$C127,TeamDec!$D$9:$H$465,5,FALSE),"")</f>
        <v/>
      </c>
      <c r="F127" s="16" t="str">
        <f>IFERROR(VLOOKUP('Race1-Girl'!$C127,TeamDec!$D$9:$H$465,3,FALSE),"")</f>
        <v/>
      </c>
      <c r="G127" s="14">
        <f>COUNTIF($E$9:E127,E127)</f>
        <v>66</v>
      </c>
      <c r="H127" s="60"/>
      <c r="J127" s="5"/>
    </row>
    <row r="128" spans="2:10" x14ac:dyDescent="0.35">
      <c r="B128" s="15"/>
      <c r="C128" s="33"/>
      <c r="D128" s="32">
        <f>+tblRace1G[[#This Row],[Position]]</f>
        <v>0</v>
      </c>
      <c r="E128" s="14" t="str">
        <f>IFERROR(VLOOKUP('Race1-Girl'!$C128,TeamDec!$D$9:$H$465,5,FALSE),"")</f>
        <v/>
      </c>
      <c r="F128" s="16" t="str">
        <f>IFERROR(VLOOKUP('Race1-Girl'!$C128,TeamDec!$D$9:$H$465,3,FALSE),"")</f>
        <v/>
      </c>
      <c r="G128" s="14">
        <f>COUNTIF($E$9:E128,E128)</f>
        <v>67</v>
      </c>
      <c r="H128" s="60"/>
      <c r="J128" s="5"/>
    </row>
    <row r="129" spans="2:10" x14ac:dyDescent="0.35">
      <c r="B129" s="15"/>
      <c r="C129" s="33"/>
      <c r="D129" s="32">
        <f>+tblRace1G[[#This Row],[Position]]</f>
        <v>0</v>
      </c>
      <c r="E129" s="14" t="str">
        <f>IFERROR(VLOOKUP('Race1-Girl'!$C129,TeamDec!$D$9:$H$465,5,FALSE),"")</f>
        <v/>
      </c>
      <c r="F129" s="16" t="str">
        <f>IFERROR(VLOOKUP('Race1-Girl'!$C129,TeamDec!$D$9:$H$465,3,FALSE),"")</f>
        <v/>
      </c>
      <c r="G129" s="14">
        <f>COUNTIF($E$9:E129,E129)</f>
        <v>68</v>
      </c>
      <c r="H129" s="60"/>
      <c r="J129" s="5"/>
    </row>
    <row r="130" spans="2:10" x14ac:dyDescent="0.35">
      <c r="B130" s="15"/>
      <c r="C130" s="33"/>
      <c r="D130" s="32">
        <f>+tblRace1G[[#This Row],[Position]]</f>
        <v>0</v>
      </c>
      <c r="E130" s="14" t="str">
        <f>IFERROR(VLOOKUP('Race1-Girl'!$C130,TeamDec!$D$9:$H$465,5,FALSE),"")</f>
        <v/>
      </c>
      <c r="F130" s="16" t="str">
        <f>IFERROR(VLOOKUP('Race1-Girl'!$C130,TeamDec!$D$9:$H$465,3,FALSE),"")</f>
        <v/>
      </c>
      <c r="G130" s="14">
        <f>COUNTIF($E$9:E130,E130)</f>
        <v>69</v>
      </c>
      <c r="H130" s="60"/>
      <c r="J130" s="5"/>
    </row>
    <row r="131" spans="2:10" x14ac:dyDescent="0.35">
      <c r="B131" s="15"/>
      <c r="C131" s="33"/>
      <c r="D131" s="32">
        <f>+tblRace1G[[#This Row],[Position]]</f>
        <v>0</v>
      </c>
      <c r="E131" s="14" t="str">
        <f>IFERROR(VLOOKUP('Race1-Girl'!$C131,TeamDec!$D$9:$H$465,5,FALSE),"")</f>
        <v/>
      </c>
      <c r="F131" s="16" t="str">
        <f>IFERROR(VLOOKUP('Race1-Girl'!$C131,TeamDec!$D$9:$H$465,3,FALSE),"")</f>
        <v/>
      </c>
      <c r="G131" s="14">
        <f>COUNTIF($E$9:E131,E131)</f>
        <v>70</v>
      </c>
      <c r="H131" s="60"/>
      <c r="J131" s="5"/>
    </row>
    <row r="132" spans="2:10" x14ac:dyDescent="0.35">
      <c r="B132" s="15"/>
      <c r="C132" s="33"/>
      <c r="D132" s="32">
        <f>+tblRace1G[[#This Row],[Position]]</f>
        <v>0</v>
      </c>
      <c r="E132" s="14" t="str">
        <f>IFERROR(VLOOKUP('Race1-Girl'!$C132,TeamDec!$D$9:$H$465,5,FALSE),"")</f>
        <v/>
      </c>
      <c r="F132" s="16" t="str">
        <f>IFERROR(VLOOKUP('Race1-Girl'!$C132,TeamDec!$D$9:$H$465,3,FALSE),"")</f>
        <v/>
      </c>
      <c r="G132" s="14">
        <f>COUNTIF($E$9:E132,E132)</f>
        <v>71</v>
      </c>
      <c r="H132" s="60"/>
      <c r="J132" s="5"/>
    </row>
    <row r="133" spans="2:10" x14ac:dyDescent="0.35">
      <c r="B133" s="15"/>
      <c r="C133" s="33"/>
      <c r="D133" s="32">
        <f>+tblRace1G[[#This Row],[Position]]</f>
        <v>0</v>
      </c>
      <c r="E133" s="14" t="str">
        <f>IFERROR(VLOOKUP('Race1-Girl'!$C133,TeamDec!$D$9:$H$465,5,FALSE),"")</f>
        <v/>
      </c>
      <c r="F133" s="16" t="str">
        <f>IFERROR(VLOOKUP('Race1-Girl'!$C133,TeamDec!$D$9:$H$465,3,FALSE),"")</f>
        <v/>
      </c>
      <c r="G133" s="14">
        <f>COUNTIF($E$9:E133,E133)</f>
        <v>72</v>
      </c>
      <c r="H133" s="60"/>
      <c r="J133" s="5"/>
    </row>
    <row r="134" spans="2:10" x14ac:dyDescent="0.35">
      <c r="B134" s="15"/>
      <c r="C134" s="33"/>
      <c r="D134" s="32">
        <f>+tblRace1G[[#This Row],[Position]]</f>
        <v>0</v>
      </c>
      <c r="E134" s="14" t="str">
        <f>IFERROR(VLOOKUP('Race1-Girl'!$C134,TeamDec!$D$9:$H$465,5,FALSE),"")</f>
        <v/>
      </c>
      <c r="F134" s="16" t="str">
        <f>IFERROR(VLOOKUP('Race1-Girl'!$C134,TeamDec!$D$9:$H$465,3,FALSE),"")</f>
        <v/>
      </c>
      <c r="G134" s="14">
        <f>COUNTIF($E$9:E134,E134)</f>
        <v>73</v>
      </c>
      <c r="H134" s="60"/>
      <c r="J134" s="5"/>
    </row>
    <row r="135" spans="2:10" x14ac:dyDescent="0.35">
      <c r="B135" s="15"/>
      <c r="C135" s="33"/>
      <c r="D135" s="32">
        <f>+tblRace1G[[#This Row],[Position]]</f>
        <v>0</v>
      </c>
      <c r="E135" s="14" t="str">
        <f>IFERROR(VLOOKUP('Race1-Girl'!$C135,TeamDec!$D$9:$H$465,5,FALSE),"")</f>
        <v/>
      </c>
      <c r="F135" s="16" t="str">
        <f>IFERROR(VLOOKUP('Race1-Girl'!$C135,TeamDec!$D$9:$H$465,3,FALSE),"")</f>
        <v/>
      </c>
      <c r="G135" s="14">
        <f>COUNTIF($E$9:E135,E135)</f>
        <v>74</v>
      </c>
      <c r="H135" s="60"/>
      <c r="J135" s="5"/>
    </row>
    <row r="136" spans="2:10" x14ac:dyDescent="0.35">
      <c r="B136" s="15"/>
      <c r="C136" s="33"/>
      <c r="D136" s="32">
        <f>+tblRace1G[[#This Row],[Position]]</f>
        <v>0</v>
      </c>
      <c r="E136" s="14" t="str">
        <f>IFERROR(VLOOKUP('Race1-Girl'!$C136,TeamDec!$D$9:$H$465,5,FALSE),"")</f>
        <v/>
      </c>
      <c r="F136" s="16" t="str">
        <f>IFERROR(VLOOKUP('Race1-Girl'!$C136,TeamDec!$D$9:$H$465,3,FALSE),"")</f>
        <v/>
      </c>
      <c r="G136" s="14">
        <f>COUNTIF($E$9:E136,E136)</f>
        <v>75</v>
      </c>
      <c r="H136" s="60"/>
      <c r="J136" s="5"/>
    </row>
    <row r="137" spans="2:10" x14ac:dyDescent="0.35">
      <c r="B137" s="15"/>
      <c r="C137" s="33"/>
      <c r="D137" s="32">
        <f>+tblRace1G[[#This Row],[Position]]</f>
        <v>0</v>
      </c>
      <c r="E137" s="14" t="str">
        <f>IFERROR(VLOOKUP('Race1-Girl'!$C137,TeamDec!$D$9:$H$465,5,FALSE),"")</f>
        <v/>
      </c>
      <c r="F137" s="16" t="str">
        <f>IFERROR(VLOOKUP('Race1-Girl'!$C137,TeamDec!$D$9:$H$465,3,FALSE),"")</f>
        <v/>
      </c>
      <c r="G137" s="14">
        <f>COUNTIF($E$9:E137,E137)</f>
        <v>76</v>
      </c>
      <c r="H137" s="60"/>
      <c r="J137" s="5"/>
    </row>
    <row r="138" spans="2:10" x14ac:dyDescent="0.35">
      <c r="B138" s="15"/>
      <c r="C138" s="33"/>
      <c r="D138" s="32">
        <f>+tblRace1G[[#This Row],[Position]]</f>
        <v>0</v>
      </c>
      <c r="E138" s="14" t="str">
        <f>IFERROR(VLOOKUP('Race1-Girl'!$C138,TeamDec!$D$9:$H$465,5,FALSE),"")</f>
        <v/>
      </c>
      <c r="F138" s="16" t="str">
        <f>IFERROR(VLOOKUP('Race1-Girl'!$C138,TeamDec!$D$9:$H$465,3,FALSE),"")</f>
        <v/>
      </c>
      <c r="G138" s="14">
        <f>COUNTIF($E$9:E138,E138)</f>
        <v>77</v>
      </c>
      <c r="H138" s="60"/>
      <c r="J138" s="5"/>
    </row>
    <row r="139" spans="2:10" x14ac:dyDescent="0.35">
      <c r="B139" s="15"/>
      <c r="C139" s="33"/>
      <c r="D139" s="32">
        <f>+tblRace1G[[#This Row],[Position]]</f>
        <v>0</v>
      </c>
      <c r="E139" s="14" t="str">
        <f>IFERROR(VLOOKUP('Race1-Girl'!$C139,TeamDec!$D$9:$H$465,5,FALSE),"")</f>
        <v/>
      </c>
      <c r="F139" s="16" t="str">
        <f>IFERROR(VLOOKUP('Race1-Girl'!$C139,TeamDec!$D$9:$H$465,3,FALSE),"")</f>
        <v/>
      </c>
      <c r="G139" s="14">
        <f>COUNTIF($E$9:E139,E139)</f>
        <v>78</v>
      </c>
      <c r="H139" s="60"/>
      <c r="J139" s="5"/>
    </row>
    <row r="140" spans="2:10" x14ac:dyDescent="0.35">
      <c r="B140" s="15"/>
      <c r="C140" s="33"/>
      <c r="D140" s="32">
        <f>+tblRace1G[[#This Row],[Position]]</f>
        <v>0</v>
      </c>
      <c r="E140" s="14" t="str">
        <f>IFERROR(VLOOKUP('Race1-Girl'!$C140,TeamDec!$D$9:$H$465,5,FALSE),"")</f>
        <v/>
      </c>
      <c r="F140" s="16" t="str">
        <f>IFERROR(VLOOKUP('Race1-Girl'!$C140,TeamDec!$D$9:$H$465,3,FALSE),"")</f>
        <v/>
      </c>
      <c r="G140" s="14">
        <f>COUNTIF($E$9:E140,E140)</f>
        <v>79</v>
      </c>
      <c r="H140" s="60"/>
      <c r="J140" s="5"/>
    </row>
    <row r="141" spans="2:10" x14ac:dyDescent="0.35">
      <c r="B141" s="15"/>
      <c r="C141" s="33"/>
      <c r="D141" s="32">
        <f>+tblRace1G[[#This Row],[Position]]</f>
        <v>0</v>
      </c>
      <c r="E141" s="14" t="str">
        <f>IFERROR(VLOOKUP('Race1-Girl'!$C141,TeamDec!$D$9:$H$465,5,FALSE),"")</f>
        <v/>
      </c>
      <c r="F141" s="16" t="str">
        <f>IFERROR(VLOOKUP('Race1-Girl'!$C141,TeamDec!$D$9:$H$465,3,FALSE),"")</f>
        <v/>
      </c>
      <c r="G141" s="14">
        <f>COUNTIF($E$9:E141,E141)</f>
        <v>80</v>
      </c>
      <c r="H141" s="60"/>
      <c r="J141" s="5"/>
    </row>
    <row r="142" spans="2:10" x14ac:dyDescent="0.35">
      <c r="B142" s="15"/>
      <c r="C142" s="33"/>
      <c r="D142" s="32">
        <f>+tblRace1G[[#This Row],[Position]]</f>
        <v>0</v>
      </c>
      <c r="E142" s="14" t="str">
        <f>IFERROR(VLOOKUP('Race1-Girl'!$C142,TeamDec!$D$9:$H$465,5,FALSE),"")</f>
        <v/>
      </c>
      <c r="F142" s="16" t="str">
        <f>IFERROR(VLOOKUP('Race1-Girl'!$C142,TeamDec!$D$9:$H$465,3,FALSE),"")</f>
        <v/>
      </c>
      <c r="G142" s="14">
        <f>COUNTIF($E$9:E142,E142)</f>
        <v>81</v>
      </c>
      <c r="H142" s="60"/>
      <c r="J142" s="5"/>
    </row>
    <row r="143" spans="2:10" x14ac:dyDescent="0.35">
      <c r="B143" s="15"/>
      <c r="C143" s="33"/>
      <c r="D143" s="32">
        <f>+tblRace1G[[#This Row],[Position]]</f>
        <v>0</v>
      </c>
      <c r="E143" s="14" t="str">
        <f>IFERROR(VLOOKUP('Race1-Girl'!$C143,TeamDec!$D$9:$H$465,5,FALSE),"")</f>
        <v/>
      </c>
      <c r="F143" s="16" t="str">
        <f>IFERROR(VLOOKUP('Race1-Girl'!$C143,TeamDec!$D$9:$H$465,3,FALSE),"")</f>
        <v/>
      </c>
      <c r="G143" s="14">
        <f>COUNTIF($E$9:E143,E143)</f>
        <v>82</v>
      </c>
      <c r="H143" s="60"/>
      <c r="J143" s="5"/>
    </row>
    <row r="144" spans="2:10" x14ac:dyDescent="0.35">
      <c r="B144" s="15"/>
      <c r="C144" s="33"/>
      <c r="D144" s="32">
        <f>+tblRace1G[[#This Row],[Position]]</f>
        <v>0</v>
      </c>
      <c r="E144" s="14" t="str">
        <f>IFERROR(VLOOKUP('Race1-Girl'!$C144,TeamDec!$D$9:$H$465,5,FALSE),"")</f>
        <v/>
      </c>
      <c r="F144" s="16" t="str">
        <f>IFERROR(VLOOKUP('Race1-Girl'!$C144,TeamDec!$D$9:$H$465,3,FALSE),"")</f>
        <v/>
      </c>
      <c r="G144" s="14">
        <f>COUNTIF($E$9:E144,E144)</f>
        <v>83</v>
      </c>
      <c r="H144" s="60"/>
      <c r="J144" s="5"/>
    </row>
    <row r="145" spans="2:10" x14ac:dyDescent="0.35">
      <c r="B145" s="15"/>
      <c r="C145" s="33"/>
      <c r="D145" s="32">
        <f>+tblRace1G[[#This Row],[Position]]</f>
        <v>0</v>
      </c>
      <c r="E145" s="14" t="str">
        <f>IFERROR(VLOOKUP('Race1-Girl'!$C145,TeamDec!$D$9:$H$465,5,FALSE),"")</f>
        <v/>
      </c>
      <c r="F145" s="16" t="str">
        <f>IFERROR(VLOOKUP('Race1-Girl'!$C145,TeamDec!$D$9:$H$465,3,FALSE),"")</f>
        <v/>
      </c>
      <c r="G145" s="14">
        <f>COUNTIF($E$9:E145,E145)</f>
        <v>84</v>
      </c>
      <c r="H145" s="60"/>
      <c r="J145" s="5"/>
    </row>
    <row r="146" spans="2:10" x14ac:dyDescent="0.35">
      <c r="B146" s="15"/>
      <c r="C146" s="33"/>
      <c r="D146" s="32">
        <f>+tblRace1G[[#This Row],[Position]]</f>
        <v>0</v>
      </c>
      <c r="E146" s="14" t="str">
        <f>IFERROR(VLOOKUP('Race1-Girl'!$C146,TeamDec!$D$9:$H$465,5,FALSE),"")</f>
        <v/>
      </c>
      <c r="F146" s="16" t="str">
        <f>IFERROR(VLOOKUP('Race1-Girl'!$C146,TeamDec!$D$9:$H$465,3,FALSE),"")</f>
        <v/>
      </c>
      <c r="G146" s="14">
        <f>COUNTIF($E$9:E146,E146)</f>
        <v>85</v>
      </c>
      <c r="H146" s="60"/>
      <c r="J146" s="5"/>
    </row>
    <row r="147" spans="2:10" x14ac:dyDescent="0.35">
      <c r="B147" s="15"/>
      <c r="C147" s="33"/>
      <c r="D147" s="32">
        <f>+tblRace1G[[#This Row],[Position]]</f>
        <v>0</v>
      </c>
      <c r="E147" s="14" t="str">
        <f>IFERROR(VLOOKUP('Race1-Girl'!$C147,TeamDec!$D$9:$H$465,5,FALSE),"")</f>
        <v/>
      </c>
      <c r="F147" s="16" t="str">
        <f>IFERROR(VLOOKUP('Race1-Girl'!$C147,TeamDec!$D$9:$H$465,3,FALSE),"")</f>
        <v/>
      </c>
      <c r="G147" s="14">
        <f>COUNTIF($E$9:E147,E147)</f>
        <v>86</v>
      </c>
      <c r="H147" s="60"/>
      <c r="J147" s="5"/>
    </row>
    <row r="148" spans="2:10" x14ac:dyDescent="0.35">
      <c r="B148" s="15"/>
      <c r="C148" s="33"/>
      <c r="D148" s="32">
        <f>+tblRace1G[[#This Row],[Position]]</f>
        <v>0</v>
      </c>
      <c r="E148" s="14" t="str">
        <f>IFERROR(VLOOKUP('Race1-Girl'!$C148,TeamDec!$D$9:$H$465,5,FALSE),"")</f>
        <v/>
      </c>
      <c r="F148" s="16" t="str">
        <f>IFERROR(VLOOKUP('Race1-Girl'!$C148,TeamDec!$D$9:$H$465,3,FALSE),"")</f>
        <v/>
      </c>
      <c r="G148" s="14">
        <f>COUNTIF($E$9:E148,E148)</f>
        <v>87</v>
      </c>
      <c r="H148" s="60"/>
      <c r="J148" s="5"/>
    </row>
    <row r="149" spans="2:10" x14ac:dyDescent="0.35">
      <c r="B149" s="15"/>
      <c r="C149" s="33"/>
      <c r="D149" s="32">
        <f>+tblRace1G[[#This Row],[Position]]</f>
        <v>0</v>
      </c>
      <c r="E149" s="14" t="str">
        <f>IFERROR(VLOOKUP('Race1-Girl'!$C149,TeamDec!$D$9:$H$465,5,FALSE),"")</f>
        <v/>
      </c>
      <c r="F149" s="16" t="str">
        <f>IFERROR(VLOOKUP('Race1-Girl'!$C149,TeamDec!$D$9:$H$465,3,FALSE),"")</f>
        <v/>
      </c>
      <c r="G149" s="14">
        <f>COUNTIF($E$9:E149,E149)</f>
        <v>88</v>
      </c>
      <c r="H149" s="60"/>
      <c r="J149" s="5"/>
    </row>
    <row r="150" spans="2:10" x14ac:dyDescent="0.35">
      <c r="B150" s="15"/>
      <c r="C150" s="33"/>
      <c r="D150" s="32">
        <f>+tblRace1G[[#This Row],[Position]]</f>
        <v>0</v>
      </c>
      <c r="E150" s="14" t="str">
        <f>IFERROR(VLOOKUP('Race1-Girl'!$C150,TeamDec!$D$9:$H$465,5,FALSE),"")</f>
        <v/>
      </c>
      <c r="F150" s="16" t="str">
        <f>IFERROR(VLOOKUP('Race1-Girl'!$C150,TeamDec!$D$9:$H$465,3,FALSE),"")</f>
        <v/>
      </c>
      <c r="G150" s="14">
        <f>COUNTIF($E$9:E150,E150)</f>
        <v>89</v>
      </c>
      <c r="H150" s="60"/>
      <c r="J150" s="5"/>
    </row>
    <row r="151" spans="2:10" x14ac:dyDescent="0.35">
      <c r="B151" s="15"/>
      <c r="C151" s="33"/>
      <c r="D151" s="32">
        <f>+tblRace1G[[#This Row],[Position]]</f>
        <v>0</v>
      </c>
      <c r="E151" s="14" t="str">
        <f>IFERROR(VLOOKUP('Race1-Girl'!$C151,TeamDec!$D$9:$H$465,5,FALSE),"")</f>
        <v/>
      </c>
      <c r="F151" s="16" t="str">
        <f>IFERROR(VLOOKUP('Race1-Girl'!$C151,TeamDec!$D$9:$H$465,3,FALSE),"")</f>
        <v/>
      </c>
      <c r="G151" s="14">
        <f>COUNTIF($E$9:E151,E151)</f>
        <v>90</v>
      </c>
      <c r="H151" s="60"/>
      <c r="J151" s="5"/>
    </row>
    <row r="152" spans="2:10" x14ac:dyDescent="0.35">
      <c r="B152" s="15"/>
      <c r="C152" s="33"/>
      <c r="D152" s="32">
        <f>+tblRace1G[[#This Row],[Position]]</f>
        <v>0</v>
      </c>
      <c r="E152" s="14" t="str">
        <f>IFERROR(VLOOKUP('Race1-Girl'!$C152,TeamDec!$D$9:$H$465,5,FALSE),"")</f>
        <v/>
      </c>
      <c r="F152" s="16" t="str">
        <f>IFERROR(VLOOKUP('Race1-Girl'!$C152,TeamDec!$D$9:$H$465,3,FALSE),"")</f>
        <v/>
      </c>
      <c r="G152" s="14">
        <f>COUNTIF($E$9:E152,E152)</f>
        <v>91</v>
      </c>
      <c r="H152" s="60"/>
      <c r="J152" s="5"/>
    </row>
    <row r="153" spans="2:10" x14ac:dyDescent="0.35">
      <c r="B153" s="15"/>
      <c r="C153" s="33"/>
      <c r="D153" s="32">
        <f>+tblRace1G[[#This Row],[Position]]</f>
        <v>0</v>
      </c>
      <c r="E153" s="14" t="str">
        <f>IFERROR(VLOOKUP('Race1-Girl'!$C153,TeamDec!$D$9:$H$465,5,FALSE),"")</f>
        <v/>
      </c>
      <c r="F153" s="16" t="str">
        <f>IFERROR(VLOOKUP('Race1-Girl'!$C153,TeamDec!$D$9:$H$465,3,FALSE),"")</f>
        <v/>
      </c>
      <c r="G153" s="14">
        <f>COUNTIF($E$9:E153,E153)</f>
        <v>92</v>
      </c>
      <c r="H153" s="60"/>
      <c r="J153" s="5"/>
    </row>
    <row r="154" spans="2:10" x14ac:dyDescent="0.35">
      <c r="B154" s="15"/>
      <c r="C154" s="33"/>
      <c r="D154" s="32">
        <f>+tblRace1G[[#This Row],[Position]]</f>
        <v>0</v>
      </c>
      <c r="E154" s="14" t="str">
        <f>IFERROR(VLOOKUP('Race1-Girl'!$C154,TeamDec!$D$9:$H$465,5,FALSE),"")</f>
        <v/>
      </c>
      <c r="F154" s="16" t="str">
        <f>IFERROR(VLOOKUP('Race1-Girl'!$C154,TeamDec!$D$9:$H$465,3,FALSE),"")</f>
        <v/>
      </c>
      <c r="G154" s="14">
        <f>COUNTIF($E$9:E154,E154)</f>
        <v>93</v>
      </c>
      <c r="H154" s="60"/>
      <c r="J154" s="5"/>
    </row>
    <row r="155" spans="2:10" x14ac:dyDescent="0.35">
      <c r="B155" s="15"/>
      <c r="C155" s="33"/>
      <c r="D155" s="32">
        <f>+tblRace1G[[#This Row],[Position]]</f>
        <v>0</v>
      </c>
      <c r="E155" s="14" t="str">
        <f>IFERROR(VLOOKUP('Race1-Girl'!$C155,TeamDec!$D$9:$H$465,5,FALSE),"")</f>
        <v/>
      </c>
      <c r="F155" s="16" t="str">
        <f>IFERROR(VLOOKUP('Race1-Girl'!$C155,TeamDec!$D$9:$H$465,3,FALSE),"")</f>
        <v/>
      </c>
      <c r="G155" s="14">
        <f>COUNTIF($E$9:E155,E155)</f>
        <v>94</v>
      </c>
      <c r="H155" s="60"/>
      <c r="J155" s="5"/>
    </row>
    <row r="156" spans="2:10" x14ac:dyDescent="0.35">
      <c r="B156" s="15"/>
      <c r="C156" s="33"/>
      <c r="D156" s="32">
        <f>+tblRace1G[[#This Row],[Position]]</f>
        <v>0</v>
      </c>
      <c r="E156" s="14" t="str">
        <f>IFERROR(VLOOKUP('Race1-Girl'!$C156,TeamDec!$D$9:$H$465,5,FALSE),"")</f>
        <v/>
      </c>
      <c r="F156" s="16" t="str">
        <f>IFERROR(VLOOKUP('Race1-Girl'!$C156,TeamDec!$D$9:$H$465,3,FALSE),"")</f>
        <v/>
      </c>
      <c r="G156" s="14">
        <f>COUNTIF($E$9:E156,E156)</f>
        <v>95</v>
      </c>
      <c r="H156" s="60"/>
      <c r="J156" s="5"/>
    </row>
    <row r="157" spans="2:10" x14ac:dyDescent="0.35">
      <c r="B157" s="15"/>
      <c r="C157" s="33"/>
      <c r="D157" s="32">
        <f>+tblRace1G[[#This Row],[Position]]</f>
        <v>0</v>
      </c>
      <c r="E157" s="14" t="str">
        <f>IFERROR(VLOOKUP('Race1-Girl'!$C157,TeamDec!$D$9:$H$465,5,FALSE),"")</f>
        <v/>
      </c>
      <c r="F157" s="16" t="str">
        <f>IFERROR(VLOOKUP('Race1-Girl'!$C157,TeamDec!$D$9:$H$465,3,FALSE),"")</f>
        <v/>
      </c>
      <c r="G157" s="14">
        <f>COUNTIF($E$9:E157,E157)</f>
        <v>96</v>
      </c>
      <c r="H157" s="60"/>
      <c r="J157" s="5"/>
    </row>
    <row r="158" spans="2:10" x14ac:dyDescent="0.35">
      <c r="B158" s="15"/>
      <c r="C158" s="33"/>
      <c r="D158" s="32">
        <f>+tblRace1G[[#This Row],[Position]]</f>
        <v>0</v>
      </c>
      <c r="E158" s="14" t="str">
        <f>IFERROR(VLOOKUP('Race1-Girl'!$C158,TeamDec!$D$9:$H$465,5,FALSE),"")</f>
        <v/>
      </c>
      <c r="F158" s="16" t="str">
        <f>IFERROR(VLOOKUP('Race1-Girl'!$C158,TeamDec!$D$9:$H$465,3,FALSE),"")</f>
        <v/>
      </c>
      <c r="G158" s="14">
        <f>COUNTIF($E$9:E158,E158)</f>
        <v>97</v>
      </c>
      <c r="H158" s="60"/>
      <c r="J158" s="5"/>
    </row>
    <row r="159" spans="2:10" x14ac:dyDescent="0.35">
      <c r="B159" s="15"/>
      <c r="C159" s="33"/>
      <c r="D159" s="32">
        <f>+tblRace1G[[#This Row],[Position]]</f>
        <v>0</v>
      </c>
      <c r="E159" s="14" t="str">
        <f>IFERROR(VLOOKUP('Race1-Girl'!$C159,TeamDec!$D$9:$H$465,5,FALSE),"")</f>
        <v/>
      </c>
      <c r="F159" s="16" t="str">
        <f>IFERROR(VLOOKUP('Race1-Girl'!$C159,TeamDec!$D$9:$H$465,3,FALSE),"")</f>
        <v/>
      </c>
      <c r="G159" s="14">
        <f>COUNTIF($E$9:E159,E159)</f>
        <v>98</v>
      </c>
      <c r="H159" s="60"/>
      <c r="J159" s="5"/>
    </row>
    <row r="160" spans="2:10" x14ac:dyDescent="0.35">
      <c r="B160" s="15"/>
      <c r="C160" s="33"/>
      <c r="D160" s="32">
        <f>+tblRace1G[[#This Row],[Position]]</f>
        <v>0</v>
      </c>
      <c r="E160" s="14" t="str">
        <f>IFERROR(VLOOKUP('Race1-Girl'!$C160,TeamDec!$D$9:$H$465,5,FALSE),"")</f>
        <v/>
      </c>
      <c r="F160" s="16" t="str">
        <f>IFERROR(VLOOKUP('Race1-Girl'!$C160,TeamDec!$D$9:$H$465,3,FALSE),"")</f>
        <v/>
      </c>
      <c r="G160" s="14">
        <f>COUNTIF($E$9:E160,E160)</f>
        <v>99</v>
      </c>
      <c r="H160" s="60"/>
      <c r="J160" s="5"/>
    </row>
    <row r="161" spans="2:10" x14ac:dyDescent="0.35">
      <c r="B161" s="15"/>
      <c r="C161" s="33"/>
      <c r="D161" s="32">
        <f>+tblRace1G[[#This Row],[Position]]</f>
        <v>0</v>
      </c>
      <c r="E161" s="14" t="str">
        <f>IFERROR(VLOOKUP('Race1-Girl'!$C161,TeamDec!$D$9:$H$465,5,FALSE),"")</f>
        <v/>
      </c>
      <c r="F161" s="16" t="str">
        <f>IFERROR(VLOOKUP('Race1-Girl'!$C161,TeamDec!$D$9:$H$465,3,FALSE),"")</f>
        <v/>
      </c>
      <c r="G161" s="14">
        <f>COUNTIF($E$9:E161,E161)</f>
        <v>100</v>
      </c>
      <c r="H161" s="60"/>
      <c r="J161" s="5"/>
    </row>
    <row r="162" spans="2:10" x14ac:dyDescent="0.35">
      <c r="B162" s="15"/>
      <c r="C162" s="33"/>
      <c r="D162" s="32">
        <f>+tblRace1G[[#This Row],[Position]]</f>
        <v>0</v>
      </c>
      <c r="E162" s="14" t="str">
        <f>IFERROR(VLOOKUP('Race1-Girl'!$C162,TeamDec!$D$9:$H$465,5,FALSE),"")</f>
        <v/>
      </c>
      <c r="F162" s="16" t="str">
        <f>IFERROR(VLOOKUP('Race1-Girl'!$C162,TeamDec!$D$9:$H$465,3,FALSE),"")</f>
        <v/>
      </c>
      <c r="G162" s="14">
        <f>COUNTIF($E$9:E162,E162)</f>
        <v>101</v>
      </c>
      <c r="H162" s="60"/>
      <c r="J162" s="5"/>
    </row>
    <row r="163" spans="2:10" x14ac:dyDescent="0.35">
      <c r="B163" s="15"/>
      <c r="C163" s="33"/>
      <c r="D163" s="32">
        <f>+tblRace1G[[#This Row],[Position]]</f>
        <v>0</v>
      </c>
      <c r="E163" s="14" t="str">
        <f>IFERROR(VLOOKUP('Race1-Girl'!$C163,TeamDec!$D$9:$H$465,5,FALSE),"")</f>
        <v/>
      </c>
      <c r="F163" s="16" t="str">
        <f>IFERROR(VLOOKUP('Race1-Girl'!$C163,TeamDec!$D$9:$H$465,3,FALSE),"")</f>
        <v/>
      </c>
      <c r="G163" s="14">
        <f>COUNTIF($E$9:E163,E163)</f>
        <v>102</v>
      </c>
      <c r="H163" s="60"/>
      <c r="J163" s="5"/>
    </row>
    <row r="164" spans="2:10" x14ac:dyDescent="0.35">
      <c r="B164" s="15"/>
      <c r="C164" s="33"/>
      <c r="D164" s="32">
        <f>+tblRace1G[[#This Row],[Position]]</f>
        <v>0</v>
      </c>
      <c r="E164" s="14" t="str">
        <f>IFERROR(VLOOKUP('Race1-Girl'!$C164,TeamDec!$D$9:$H$465,5,FALSE),"")</f>
        <v/>
      </c>
      <c r="F164" s="16" t="str">
        <f>IFERROR(VLOOKUP('Race1-Girl'!$C164,TeamDec!$D$9:$H$465,3,FALSE),"")</f>
        <v/>
      </c>
      <c r="G164" s="14">
        <f>COUNTIF($E$9:E164,E164)</f>
        <v>103</v>
      </c>
      <c r="H164" s="60"/>
      <c r="J164" s="5"/>
    </row>
    <row r="165" spans="2:10" x14ac:dyDescent="0.35">
      <c r="B165" s="15"/>
      <c r="C165" s="33"/>
      <c r="D165" s="32">
        <f>+tblRace1G[[#This Row],[Position]]</f>
        <v>0</v>
      </c>
      <c r="E165" s="14" t="str">
        <f>IFERROR(VLOOKUP('Race1-Girl'!$C165,TeamDec!$D$9:$H$465,5,FALSE),"")</f>
        <v/>
      </c>
      <c r="F165" s="16" t="str">
        <f>IFERROR(VLOOKUP('Race1-Girl'!$C165,TeamDec!$D$9:$H$465,3,FALSE),"")</f>
        <v/>
      </c>
      <c r="G165" s="14">
        <f>COUNTIF($E$9:E165,E165)</f>
        <v>104</v>
      </c>
      <c r="H165" s="60"/>
      <c r="J165" s="5"/>
    </row>
    <row r="166" spans="2:10" x14ac:dyDescent="0.35">
      <c r="B166" s="15"/>
      <c r="C166" s="33"/>
      <c r="D166" s="32">
        <f>+tblRace1G[[#This Row],[Position]]</f>
        <v>0</v>
      </c>
      <c r="E166" s="14" t="str">
        <f>IFERROR(VLOOKUP('Race1-Girl'!$C166,TeamDec!$D$9:$H$465,5,FALSE),"")</f>
        <v/>
      </c>
      <c r="F166" s="16" t="str">
        <f>IFERROR(VLOOKUP('Race1-Girl'!$C166,TeamDec!$D$9:$H$465,3,FALSE),"")</f>
        <v/>
      </c>
      <c r="G166" s="14">
        <f>COUNTIF($E$9:E166,E166)</f>
        <v>105</v>
      </c>
      <c r="H166" s="60"/>
      <c r="J166" s="5"/>
    </row>
    <row r="167" spans="2:10" x14ac:dyDescent="0.35">
      <c r="B167" s="15"/>
      <c r="C167" s="33"/>
      <c r="D167" s="32">
        <f>+tblRace1G[[#This Row],[Position]]</f>
        <v>0</v>
      </c>
      <c r="E167" s="14" t="str">
        <f>IFERROR(VLOOKUP('Race1-Girl'!$C167,TeamDec!$D$9:$H$465,5,FALSE),"")</f>
        <v/>
      </c>
      <c r="F167" s="16" t="str">
        <f>IFERROR(VLOOKUP('Race1-Girl'!$C167,TeamDec!$D$9:$H$465,3,FALSE),"")</f>
        <v/>
      </c>
      <c r="G167" s="14">
        <f>COUNTIF($E$9:E167,E167)</f>
        <v>106</v>
      </c>
      <c r="H167" s="60"/>
      <c r="J167" s="5"/>
    </row>
    <row r="168" spans="2:10" x14ac:dyDescent="0.35">
      <c r="B168" s="15"/>
      <c r="C168" s="33"/>
      <c r="D168" s="32">
        <f>+tblRace1G[[#This Row],[Position]]</f>
        <v>0</v>
      </c>
      <c r="E168" s="14" t="str">
        <f>IFERROR(VLOOKUP('Race1-Girl'!$C168,TeamDec!$D$9:$H$465,5,FALSE),"")</f>
        <v/>
      </c>
      <c r="F168" s="16" t="str">
        <f>IFERROR(VLOOKUP('Race1-Girl'!$C168,TeamDec!$D$9:$H$465,3,FALSE),"")</f>
        <v/>
      </c>
      <c r="G168" s="14">
        <f>COUNTIF($E$9:E168,E168)</f>
        <v>107</v>
      </c>
      <c r="H168" s="60"/>
      <c r="J168" s="5"/>
    </row>
    <row r="169" spans="2:10" x14ac:dyDescent="0.35">
      <c r="B169" s="15"/>
      <c r="C169" s="33"/>
      <c r="D169" s="32">
        <f>+tblRace1G[[#This Row],[Position]]</f>
        <v>0</v>
      </c>
      <c r="E169" s="14" t="str">
        <f>IFERROR(VLOOKUP('Race1-Girl'!$C169,TeamDec!$D$9:$H$465,5,FALSE),"")</f>
        <v/>
      </c>
      <c r="F169" s="16" t="str">
        <f>IFERROR(VLOOKUP('Race1-Girl'!$C169,TeamDec!$D$9:$H$465,3,FALSE),"")</f>
        <v/>
      </c>
      <c r="G169" s="14">
        <f>COUNTIF($E$9:E169,E169)</f>
        <v>108</v>
      </c>
      <c r="H169" s="60"/>
      <c r="J169" s="5"/>
    </row>
    <row r="170" spans="2:10" x14ac:dyDescent="0.35">
      <c r="B170" s="15"/>
      <c r="C170" s="33"/>
      <c r="D170" s="32">
        <f>+tblRace1G[[#This Row],[Position]]</f>
        <v>0</v>
      </c>
      <c r="E170" s="14" t="str">
        <f>IFERROR(VLOOKUP('Race1-Girl'!$C170,TeamDec!$D$9:$H$465,5,FALSE),"")</f>
        <v/>
      </c>
      <c r="F170" s="16" t="str">
        <f>IFERROR(VLOOKUP('Race1-Girl'!$C170,TeamDec!$D$9:$H$465,3,FALSE),"")</f>
        <v/>
      </c>
      <c r="G170" s="14">
        <f>COUNTIF($E$9:E170,E170)</f>
        <v>109</v>
      </c>
      <c r="H170" s="60"/>
      <c r="J170" s="5"/>
    </row>
    <row r="171" spans="2:10" x14ac:dyDescent="0.35">
      <c r="B171" s="15"/>
      <c r="C171" s="33"/>
      <c r="D171" s="32">
        <f>+tblRace1G[[#This Row],[Position]]</f>
        <v>0</v>
      </c>
      <c r="E171" s="14" t="str">
        <f>IFERROR(VLOOKUP('Race1-Girl'!$C171,TeamDec!$D$9:$H$465,5,FALSE),"")</f>
        <v/>
      </c>
      <c r="F171" s="16" t="str">
        <f>IFERROR(VLOOKUP('Race1-Girl'!$C171,TeamDec!$D$9:$H$465,3,FALSE),"")</f>
        <v/>
      </c>
      <c r="G171" s="14">
        <f>COUNTIF($E$9:E171,E171)</f>
        <v>110</v>
      </c>
      <c r="H171" s="60"/>
      <c r="J171" s="5"/>
    </row>
    <row r="172" spans="2:10" x14ac:dyDescent="0.35">
      <c r="B172" s="15"/>
      <c r="C172" s="33"/>
      <c r="D172" s="32">
        <f>+tblRace1G[[#This Row],[Position]]</f>
        <v>0</v>
      </c>
      <c r="E172" s="14" t="str">
        <f>IFERROR(VLOOKUP('Race1-Girl'!$C172,TeamDec!$D$9:$H$465,5,FALSE),"")</f>
        <v/>
      </c>
      <c r="F172" s="16" t="str">
        <f>IFERROR(VLOOKUP('Race1-Girl'!$C172,TeamDec!$D$9:$H$465,3,FALSE),"")</f>
        <v/>
      </c>
      <c r="G172" s="14">
        <f>COUNTIF($E$9:E172,E172)</f>
        <v>111</v>
      </c>
      <c r="H172" s="60"/>
      <c r="J172" s="5"/>
    </row>
    <row r="173" spans="2:10" x14ac:dyDescent="0.35">
      <c r="B173" s="15"/>
      <c r="C173" s="33"/>
      <c r="D173" s="32">
        <f>+tblRace1G[[#This Row],[Position]]</f>
        <v>0</v>
      </c>
      <c r="E173" s="14" t="str">
        <f>IFERROR(VLOOKUP('Race1-Girl'!$C173,TeamDec!$D$9:$H$465,5,FALSE),"")</f>
        <v/>
      </c>
      <c r="F173" s="16" t="str">
        <f>IFERROR(VLOOKUP('Race1-Girl'!$C173,TeamDec!$D$9:$H$465,3,FALSE),"")</f>
        <v/>
      </c>
      <c r="G173" s="14">
        <f>COUNTIF($E$9:E173,E173)</f>
        <v>112</v>
      </c>
      <c r="H173" s="60"/>
      <c r="J173" s="5"/>
    </row>
    <row r="174" spans="2:10" x14ac:dyDescent="0.35">
      <c r="B174" s="15"/>
      <c r="C174" s="33"/>
      <c r="D174" s="32">
        <f>+tblRace1G[[#This Row],[Position]]</f>
        <v>0</v>
      </c>
      <c r="E174" s="14" t="str">
        <f>IFERROR(VLOOKUP('Race1-Girl'!$C174,TeamDec!$D$9:$H$465,5,FALSE),"")</f>
        <v/>
      </c>
      <c r="F174" s="16" t="str">
        <f>IFERROR(VLOOKUP('Race1-Girl'!$C174,TeamDec!$D$9:$H$465,3,FALSE),"")</f>
        <v/>
      </c>
      <c r="G174" s="14">
        <f>COUNTIF($E$9:E174,E174)</f>
        <v>113</v>
      </c>
      <c r="H174" s="60"/>
      <c r="J174" s="5"/>
    </row>
    <row r="175" spans="2:10" x14ac:dyDescent="0.35">
      <c r="B175" s="15"/>
      <c r="C175" s="33"/>
      <c r="D175" s="32">
        <f>+tblRace1G[[#This Row],[Position]]</f>
        <v>0</v>
      </c>
      <c r="E175" s="14" t="str">
        <f>IFERROR(VLOOKUP('Race1-Girl'!$C175,TeamDec!$D$9:$H$465,5,FALSE),"")</f>
        <v/>
      </c>
      <c r="F175" s="16" t="str">
        <f>IFERROR(VLOOKUP('Race1-Girl'!$C175,TeamDec!$D$9:$H$465,3,FALSE),"")</f>
        <v/>
      </c>
      <c r="G175" s="14">
        <f>COUNTIF($E$9:E175,E175)</f>
        <v>114</v>
      </c>
      <c r="H175" s="60"/>
      <c r="J175" s="5"/>
    </row>
    <row r="176" spans="2:10" x14ac:dyDescent="0.35">
      <c r="B176" s="15"/>
      <c r="C176" s="33"/>
      <c r="D176" s="32">
        <f>+tblRace1G[[#This Row],[Position]]</f>
        <v>0</v>
      </c>
      <c r="E176" s="14" t="str">
        <f>IFERROR(VLOOKUP('Race1-Girl'!$C176,TeamDec!$D$9:$H$465,5,FALSE),"")</f>
        <v/>
      </c>
      <c r="F176" s="16" t="str">
        <f>IFERROR(VLOOKUP('Race1-Girl'!$C176,TeamDec!$D$9:$H$465,3,FALSE),"")</f>
        <v/>
      </c>
      <c r="G176" s="14">
        <f>COUNTIF($E$9:E176,E176)</f>
        <v>115</v>
      </c>
      <c r="H176" s="60"/>
      <c r="J176" s="5"/>
    </row>
    <row r="177" spans="2:10" x14ac:dyDescent="0.35">
      <c r="B177" s="15"/>
      <c r="C177" s="33"/>
      <c r="D177" s="32">
        <f>+tblRace1G[[#This Row],[Position]]</f>
        <v>0</v>
      </c>
      <c r="E177" s="14" t="str">
        <f>IFERROR(VLOOKUP('Race1-Girl'!$C177,TeamDec!$D$9:$H$465,5,FALSE),"")</f>
        <v/>
      </c>
      <c r="F177" s="16" t="str">
        <f>IFERROR(VLOOKUP('Race1-Girl'!$C177,TeamDec!$D$9:$H$465,3,FALSE),"")</f>
        <v/>
      </c>
      <c r="G177" s="14">
        <f>COUNTIF($E$9:E177,E177)</f>
        <v>116</v>
      </c>
      <c r="H177" s="60"/>
      <c r="J177" s="5"/>
    </row>
    <row r="178" spans="2:10" x14ac:dyDescent="0.35">
      <c r="B178" s="15"/>
      <c r="C178" s="33"/>
      <c r="D178" s="32">
        <f>+tblRace1G[[#This Row],[Position]]</f>
        <v>0</v>
      </c>
      <c r="E178" s="14" t="str">
        <f>IFERROR(VLOOKUP('Race1-Girl'!$C178,TeamDec!$D$9:$H$465,5,FALSE),"")</f>
        <v/>
      </c>
      <c r="F178" s="16" t="str">
        <f>IFERROR(VLOOKUP('Race1-Girl'!$C178,TeamDec!$D$9:$H$465,3,FALSE),"")</f>
        <v/>
      </c>
      <c r="G178" s="14">
        <f>COUNTIF($E$9:E178,E178)</f>
        <v>117</v>
      </c>
      <c r="H178" s="60"/>
      <c r="J178" s="5"/>
    </row>
    <row r="179" spans="2:10" x14ac:dyDescent="0.35">
      <c r="B179" s="15"/>
      <c r="C179" s="33"/>
      <c r="D179" s="32">
        <f>+tblRace1G[[#This Row],[Position]]</f>
        <v>0</v>
      </c>
      <c r="E179" s="14" t="str">
        <f>IFERROR(VLOOKUP('Race1-Girl'!$C179,TeamDec!$D$9:$H$465,5,FALSE),"")</f>
        <v/>
      </c>
      <c r="F179" s="16" t="str">
        <f>IFERROR(VLOOKUP('Race1-Girl'!$C179,TeamDec!$D$9:$H$465,3,FALSE),"")</f>
        <v/>
      </c>
      <c r="G179" s="14">
        <f>COUNTIF($E$9:E179,E179)</f>
        <v>118</v>
      </c>
      <c r="H179" s="60"/>
      <c r="J179" s="5"/>
    </row>
    <row r="180" spans="2:10" x14ac:dyDescent="0.35">
      <c r="B180" s="15"/>
      <c r="C180" s="33"/>
      <c r="D180" s="32">
        <f>+tblRace1G[[#This Row],[Position]]</f>
        <v>0</v>
      </c>
      <c r="E180" s="14" t="str">
        <f>IFERROR(VLOOKUP('Race1-Girl'!$C180,TeamDec!$D$9:$H$465,5,FALSE),"")</f>
        <v/>
      </c>
      <c r="F180" s="16" t="str">
        <f>IFERROR(VLOOKUP('Race1-Girl'!$C180,TeamDec!$D$9:$H$465,3,FALSE),"")</f>
        <v/>
      </c>
      <c r="G180" s="14">
        <f>COUNTIF($E$9:E180,E180)</f>
        <v>119</v>
      </c>
      <c r="H180" s="60"/>
      <c r="J180" s="5"/>
    </row>
    <row r="181" spans="2:10" x14ac:dyDescent="0.35">
      <c r="B181" s="15"/>
      <c r="C181" s="33"/>
      <c r="D181" s="32">
        <f>+tblRace1G[[#This Row],[Position]]</f>
        <v>0</v>
      </c>
      <c r="E181" s="14" t="str">
        <f>IFERROR(VLOOKUP('Race1-Girl'!$C181,TeamDec!$D$9:$H$465,5,FALSE),"")</f>
        <v/>
      </c>
      <c r="F181" s="16" t="str">
        <f>IFERROR(VLOOKUP('Race1-Girl'!$C181,TeamDec!$D$9:$H$465,3,FALSE),"")</f>
        <v/>
      </c>
      <c r="G181" s="14">
        <f>COUNTIF($E$9:E181,E181)</f>
        <v>120</v>
      </c>
      <c r="H181" s="60"/>
      <c r="J181" s="5"/>
    </row>
    <row r="182" spans="2:10" x14ac:dyDescent="0.35">
      <c r="B182" s="15"/>
      <c r="C182" s="33"/>
      <c r="D182" s="32">
        <f>+tblRace1G[[#This Row],[Position]]</f>
        <v>0</v>
      </c>
      <c r="E182" s="14" t="str">
        <f>IFERROR(VLOOKUP('Race1-Girl'!$C182,TeamDec!$D$9:$H$465,5,FALSE),"")</f>
        <v/>
      </c>
      <c r="F182" s="16" t="str">
        <f>IFERROR(VLOOKUP('Race1-Girl'!$C182,TeamDec!$D$9:$H$465,3,FALSE),"")</f>
        <v/>
      </c>
      <c r="G182" s="14">
        <f>COUNTIF($E$9:E182,E182)</f>
        <v>121</v>
      </c>
      <c r="H182" s="60"/>
      <c r="J182" s="5"/>
    </row>
    <row r="183" spans="2:10" x14ac:dyDescent="0.35">
      <c r="B183" s="15"/>
      <c r="C183" s="33"/>
      <c r="D183" s="32">
        <f>+tblRace1G[[#This Row],[Position]]</f>
        <v>0</v>
      </c>
      <c r="E183" s="14" t="str">
        <f>IFERROR(VLOOKUP('Race1-Girl'!$C183,TeamDec!$D$9:$H$465,5,FALSE),"")</f>
        <v/>
      </c>
      <c r="F183" s="16" t="str">
        <f>IFERROR(VLOOKUP('Race1-Girl'!$C183,TeamDec!$D$9:$H$465,3,FALSE),"")</f>
        <v/>
      </c>
      <c r="G183" s="14">
        <f>COUNTIF($E$9:E183,E183)</f>
        <v>122</v>
      </c>
      <c r="H183" s="60"/>
      <c r="J183" s="5"/>
    </row>
    <row r="184" spans="2:10" x14ac:dyDescent="0.35">
      <c r="B184" s="15"/>
      <c r="C184" s="33"/>
      <c r="D184" s="32">
        <f>+tblRace1G[[#This Row],[Position]]</f>
        <v>0</v>
      </c>
      <c r="E184" s="14" t="str">
        <f>IFERROR(VLOOKUP('Race1-Girl'!$C184,TeamDec!$D$9:$H$465,5,FALSE),"")</f>
        <v/>
      </c>
      <c r="F184" s="16" t="str">
        <f>IFERROR(VLOOKUP('Race1-Girl'!$C184,TeamDec!$D$9:$H$465,3,FALSE),"")</f>
        <v/>
      </c>
      <c r="G184" s="14">
        <f>COUNTIF($E$9:E184,E184)</f>
        <v>123</v>
      </c>
      <c r="H184" s="60"/>
      <c r="J184" s="5"/>
    </row>
    <row r="185" spans="2:10" x14ac:dyDescent="0.35">
      <c r="B185" s="15"/>
      <c r="C185" s="33"/>
      <c r="D185" s="32">
        <f>+tblRace1G[[#This Row],[Position]]</f>
        <v>0</v>
      </c>
      <c r="E185" s="14" t="str">
        <f>IFERROR(VLOOKUP('Race1-Girl'!$C185,TeamDec!$D$9:$H$465,5,FALSE),"")</f>
        <v/>
      </c>
      <c r="F185" s="16" t="str">
        <f>IFERROR(VLOOKUP('Race1-Girl'!$C185,TeamDec!$D$9:$H$465,3,FALSE),"")</f>
        <v/>
      </c>
      <c r="G185" s="14">
        <f>COUNTIF($E$9:E185,E185)</f>
        <v>124</v>
      </c>
      <c r="H185" s="60"/>
      <c r="J185" s="5"/>
    </row>
    <row r="186" spans="2:10" x14ac:dyDescent="0.35">
      <c r="B186" s="15"/>
      <c r="C186" s="33"/>
      <c r="D186" s="32">
        <f>+tblRace1G[[#This Row],[Position]]</f>
        <v>0</v>
      </c>
      <c r="E186" s="14" t="str">
        <f>IFERROR(VLOOKUP('Race1-Girl'!$C186,TeamDec!$D$9:$H$465,5,FALSE),"")</f>
        <v/>
      </c>
      <c r="F186" s="16" t="str">
        <f>IFERROR(VLOOKUP('Race1-Girl'!$C186,TeamDec!$D$9:$H$465,3,FALSE),"")</f>
        <v/>
      </c>
      <c r="G186" s="14">
        <f>COUNTIF($E$9:E186,E186)</f>
        <v>125</v>
      </c>
      <c r="H186" s="60"/>
      <c r="J186" s="5"/>
    </row>
    <row r="187" spans="2:10" x14ac:dyDescent="0.35">
      <c r="B187" s="15"/>
      <c r="C187" s="33"/>
      <c r="D187" s="32">
        <f>+tblRace1G[[#This Row],[Position]]</f>
        <v>0</v>
      </c>
      <c r="E187" s="14" t="str">
        <f>IFERROR(VLOOKUP('Race1-Girl'!$C187,TeamDec!$D$9:$H$465,5,FALSE),"")</f>
        <v/>
      </c>
      <c r="F187" s="16" t="str">
        <f>IFERROR(VLOOKUP('Race1-Girl'!$C187,TeamDec!$D$9:$H$465,3,FALSE),"")</f>
        <v/>
      </c>
      <c r="G187" s="14">
        <f>COUNTIF($E$9:E187,E187)</f>
        <v>126</v>
      </c>
      <c r="H187" s="60"/>
      <c r="J187" s="5"/>
    </row>
    <row r="188" spans="2:10" x14ac:dyDescent="0.35">
      <c r="B188" s="15"/>
      <c r="C188" s="33"/>
      <c r="D188" s="32">
        <f>+tblRace1G[[#This Row],[Position]]</f>
        <v>0</v>
      </c>
      <c r="E188" s="14" t="str">
        <f>IFERROR(VLOOKUP('Race1-Girl'!$C188,TeamDec!$D$9:$H$465,5,FALSE),"")</f>
        <v/>
      </c>
      <c r="F188" s="16" t="str">
        <f>IFERROR(VLOOKUP('Race1-Girl'!$C188,TeamDec!$D$9:$H$465,3,FALSE),"")</f>
        <v/>
      </c>
      <c r="G188" s="14">
        <f>COUNTIF($E$9:E188,E188)</f>
        <v>127</v>
      </c>
      <c r="H188" s="60"/>
      <c r="J188" s="5"/>
    </row>
    <row r="189" spans="2:10" x14ac:dyDescent="0.35">
      <c r="B189" s="15"/>
      <c r="C189" s="33"/>
      <c r="D189" s="32">
        <f>+tblRace1G[[#This Row],[Position]]</f>
        <v>0</v>
      </c>
      <c r="E189" s="14" t="str">
        <f>IFERROR(VLOOKUP('Race1-Girl'!$C189,TeamDec!$D$9:$H$465,5,FALSE),"")</f>
        <v/>
      </c>
      <c r="F189" s="16" t="str">
        <f>IFERROR(VLOOKUP('Race1-Girl'!$C189,TeamDec!$D$9:$H$465,3,FALSE),"")</f>
        <v/>
      </c>
      <c r="G189" s="14">
        <f>COUNTIF($E$9:E189,E189)</f>
        <v>128</v>
      </c>
      <c r="H189" s="60"/>
      <c r="J189" s="5"/>
    </row>
    <row r="190" spans="2:10" x14ac:dyDescent="0.35">
      <c r="B190" s="15"/>
      <c r="C190" s="33"/>
      <c r="D190" s="32">
        <f>+tblRace1G[[#This Row],[Position]]</f>
        <v>0</v>
      </c>
      <c r="E190" s="14" t="str">
        <f>IFERROR(VLOOKUP('Race1-Girl'!$C190,TeamDec!$D$9:$H$465,5,FALSE),"")</f>
        <v/>
      </c>
      <c r="F190" s="16" t="str">
        <f>IFERROR(VLOOKUP('Race1-Girl'!$C190,TeamDec!$D$9:$H$465,3,FALSE),"")</f>
        <v/>
      </c>
      <c r="G190" s="14">
        <f>COUNTIF($E$9:E190,E190)</f>
        <v>129</v>
      </c>
      <c r="H190" s="60"/>
      <c r="J190" s="5"/>
    </row>
    <row r="191" spans="2:10" x14ac:dyDescent="0.35">
      <c r="B191" s="15"/>
      <c r="C191" s="33"/>
      <c r="D191" s="32">
        <f>+tblRace1G[[#This Row],[Position]]</f>
        <v>0</v>
      </c>
      <c r="E191" s="14" t="str">
        <f>IFERROR(VLOOKUP('Race1-Girl'!$C191,TeamDec!$D$9:$H$465,5,FALSE),"")</f>
        <v/>
      </c>
      <c r="F191" s="16" t="str">
        <f>IFERROR(VLOOKUP('Race1-Girl'!$C191,TeamDec!$D$9:$H$465,3,FALSE),"")</f>
        <v/>
      </c>
      <c r="G191" s="14">
        <f>COUNTIF($E$9:E191,E191)</f>
        <v>130</v>
      </c>
      <c r="H191" s="60"/>
      <c r="J191" s="5"/>
    </row>
    <row r="192" spans="2:10" x14ac:dyDescent="0.35">
      <c r="B192" s="15"/>
      <c r="C192" s="33"/>
      <c r="D192" s="32">
        <f>+tblRace1G[[#This Row],[Position]]</f>
        <v>0</v>
      </c>
      <c r="E192" s="14" t="str">
        <f>IFERROR(VLOOKUP('Race1-Girl'!$C192,TeamDec!$D$9:$H$465,5,FALSE),"")</f>
        <v/>
      </c>
      <c r="F192" s="16" t="str">
        <f>IFERROR(VLOOKUP('Race1-Girl'!$C192,TeamDec!$D$9:$H$465,3,FALSE),"")</f>
        <v/>
      </c>
      <c r="G192" s="14">
        <f>COUNTIF($E$9:E192,E192)</f>
        <v>131</v>
      </c>
      <c r="H192" s="60"/>
      <c r="J192" s="5"/>
    </row>
    <row r="193" spans="2:10" x14ac:dyDescent="0.35">
      <c r="B193" s="15"/>
      <c r="C193" s="33"/>
      <c r="D193" s="32">
        <f>+tblRace1G[[#This Row],[Position]]</f>
        <v>0</v>
      </c>
      <c r="E193" s="14" t="str">
        <f>IFERROR(VLOOKUP('Race1-Girl'!$C193,TeamDec!$D$9:$H$465,5,FALSE),"")</f>
        <v/>
      </c>
      <c r="F193" s="16" t="str">
        <f>IFERROR(VLOOKUP('Race1-Girl'!$C193,TeamDec!$D$9:$H$465,3,FALSE),"")</f>
        <v/>
      </c>
      <c r="G193" s="14">
        <f>COUNTIF($E$9:E193,E193)</f>
        <v>132</v>
      </c>
      <c r="H193" s="60"/>
      <c r="J193" s="5"/>
    </row>
    <row r="194" spans="2:10" x14ac:dyDescent="0.35">
      <c r="B194" s="15"/>
      <c r="C194" s="33"/>
      <c r="D194" s="32">
        <f>+tblRace1G[[#This Row],[Position]]</f>
        <v>0</v>
      </c>
      <c r="E194" s="14" t="str">
        <f>IFERROR(VLOOKUP('Race1-Girl'!$C194,TeamDec!$D$9:$H$465,5,FALSE),"")</f>
        <v/>
      </c>
      <c r="F194" s="16" t="str">
        <f>IFERROR(VLOOKUP('Race1-Girl'!$C194,TeamDec!$D$9:$H$465,3,FALSE),"")</f>
        <v/>
      </c>
      <c r="G194" s="14">
        <f>COUNTIF($E$9:E194,E194)</f>
        <v>133</v>
      </c>
      <c r="H194" s="60"/>
      <c r="J194" s="5"/>
    </row>
    <row r="195" spans="2:10" x14ac:dyDescent="0.35">
      <c r="B195" s="15"/>
      <c r="C195" s="33"/>
      <c r="D195" s="32">
        <f>+tblRace1G[[#This Row],[Position]]</f>
        <v>0</v>
      </c>
      <c r="E195" s="14" t="str">
        <f>IFERROR(VLOOKUP('Race1-Girl'!$C195,TeamDec!$D$9:$H$465,5,FALSE),"")</f>
        <v/>
      </c>
      <c r="F195" s="16" t="str">
        <f>IFERROR(VLOOKUP('Race1-Girl'!$C195,TeamDec!$D$9:$H$465,3,FALSE),"")</f>
        <v/>
      </c>
      <c r="G195" s="14">
        <f>COUNTIF($E$9:E195,E195)</f>
        <v>134</v>
      </c>
      <c r="H195" s="60"/>
      <c r="J195" s="5"/>
    </row>
    <row r="196" spans="2:10" x14ac:dyDescent="0.35">
      <c r="B196" s="15"/>
      <c r="C196" s="33"/>
      <c r="D196" s="32">
        <f>+tblRace1G[[#This Row],[Position]]</f>
        <v>0</v>
      </c>
      <c r="E196" s="14" t="str">
        <f>IFERROR(VLOOKUP('Race1-Girl'!$C196,TeamDec!$D$9:$H$465,5,FALSE),"")</f>
        <v/>
      </c>
      <c r="F196" s="16" t="str">
        <f>IFERROR(VLOOKUP('Race1-Girl'!$C196,TeamDec!$D$9:$H$465,3,FALSE),"")</f>
        <v/>
      </c>
      <c r="G196" s="14">
        <f>COUNTIF($E$9:E196,E196)</f>
        <v>135</v>
      </c>
      <c r="H196" s="60"/>
      <c r="J196" s="5"/>
    </row>
    <row r="197" spans="2:10" x14ac:dyDescent="0.35">
      <c r="B197" s="15"/>
      <c r="C197" s="33"/>
      <c r="D197" s="32">
        <f>+tblRace1G[[#This Row],[Position]]</f>
        <v>0</v>
      </c>
      <c r="E197" s="14" t="str">
        <f>IFERROR(VLOOKUP('Race1-Girl'!$C197,TeamDec!$D$9:$H$465,5,FALSE),"")</f>
        <v/>
      </c>
      <c r="F197" s="16" t="str">
        <f>IFERROR(VLOOKUP('Race1-Girl'!$C197,TeamDec!$D$9:$H$465,3,FALSE),"")</f>
        <v/>
      </c>
      <c r="G197" s="14">
        <f>COUNTIF($E$9:E197,E197)</f>
        <v>136</v>
      </c>
      <c r="H197" s="60"/>
      <c r="J197" s="5"/>
    </row>
    <row r="198" spans="2:10" x14ac:dyDescent="0.35">
      <c r="B198" s="15"/>
      <c r="C198" s="33"/>
      <c r="D198" s="32">
        <f>+tblRace1G[[#This Row],[Position]]</f>
        <v>0</v>
      </c>
      <c r="E198" s="14" t="str">
        <f>IFERROR(VLOOKUP('Race1-Girl'!$C198,TeamDec!$D$9:$H$465,5,FALSE),"")</f>
        <v/>
      </c>
      <c r="F198" s="16" t="str">
        <f>IFERROR(VLOOKUP('Race1-Girl'!$C198,TeamDec!$D$9:$H$465,3,FALSE),"")</f>
        <v/>
      </c>
      <c r="G198" s="14">
        <f>COUNTIF($E$9:E198,E198)</f>
        <v>137</v>
      </c>
      <c r="H198" s="60"/>
      <c r="J198" s="5"/>
    </row>
    <row r="199" spans="2:10" x14ac:dyDescent="0.35">
      <c r="B199" s="15"/>
      <c r="C199" s="33"/>
      <c r="D199" s="32">
        <f>+tblRace1G[[#This Row],[Position]]</f>
        <v>0</v>
      </c>
      <c r="E199" s="14" t="str">
        <f>IFERROR(VLOOKUP('Race1-Girl'!$C199,TeamDec!$D$9:$H$465,5,FALSE),"")</f>
        <v/>
      </c>
      <c r="F199" s="16" t="str">
        <f>IFERROR(VLOOKUP('Race1-Girl'!$C199,TeamDec!$D$9:$H$465,3,FALSE),"")</f>
        <v/>
      </c>
      <c r="G199" s="14">
        <f>COUNTIF($E$9:E199,E199)</f>
        <v>138</v>
      </c>
      <c r="H199" s="60"/>
      <c r="J199" s="5"/>
    </row>
    <row r="200" spans="2:10" x14ac:dyDescent="0.35">
      <c r="B200" s="15"/>
      <c r="C200" s="33"/>
      <c r="D200" s="32">
        <f>+tblRace1G[[#This Row],[Position]]</f>
        <v>0</v>
      </c>
      <c r="E200" s="14" t="str">
        <f>IFERROR(VLOOKUP('Race1-Girl'!$C200,TeamDec!$D$9:$H$465,5,FALSE),"")</f>
        <v/>
      </c>
      <c r="F200" s="16" t="str">
        <f>IFERROR(VLOOKUP('Race1-Girl'!$C200,TeamDec!$D$9:$H$465,3,FALSE),"")</f>
        <v/>
      </c>
      <c r="G200" s="14">
        <f>COUNTIF($E$9:E200,E200)</f>
        <v>139</v>
      </c>
      <c r="H200" s="60"/>
      <c r="J200" s="5"/>
    </row>
    <row r="201" spans="2:10" x14ac:dyDescent="0.35">
      <c r="B201" s="15"/>
      <c r="C201" s="33"/>
      <c r="D201" s="32">
        <f>+tblRace1G[[#This Row],[Position]]</f>
        <v>0</v>
      </c>
      <c r="E201" s="14" t="str">
        <f>IFERROR(VLOOKUP('Race1-Girl'!$C201,TeamDec!$D$9:$H$465,5,FALSE),"")</f>
        <v/>
      </c>
      <c r="F201" s="16" t="str">
        <f>IFERROR(VLOOKUP('Race1-Girl'!$C201,TeamDec!$D$9:$H$465,3,FALSE),"")</f>
        <v/>
      </c>
      <c r="G201" s="14">
        <f>COUNTIF($E$9:E201,E201)</f>
        <v>140</v>
      </c>
      <c r="H201" s="60"/>
      <c r="J201" s="5"/>
    </row>
    <row r="202" spans="2:10" x14ac:dyDescent="0.35">
      <c r="B202" s="15"/>
      <c r="C202" s="33"/>
      <c r="D202" s="32">
        <f>+tblRace1G[[#This Row],[Position]]</f>
        <v>0</v>
      </c>
      <c r="E202" s="14" t="str">
        <f>IFERROR(VLOOKUP('Race1-Girl'!$C202,TeamDec!$D$9:$H$465,5,FALSE),"")</f>
        <v/>
      </c>
      <c r="F202" s="16" t="str">
        <f>IFERROR(VLOOKUP('Race1-Girl'!$C202,TeamDec!$D$9:$H$465,3,FALSE),"")</f>
        <v/>
      </c>
      <c r="G202" s="14">
        <f>COUNTIF($E$9:E202,E202)</f>
        <v>141</v>
      </c>
      <c r="H202" s="60"/>
      <c r="J202" s="5"/>
    </row>
    <row r="203" spans="2:10" x14ac:dyDescent="0.35">
      <c r="B203" s="15"/>
      <c r="C203" s="33"/>
      <c r="D203" s="32">
        <f>+tblRace1G[[#This Row],[Position]]</f>
        <v>0</v>
      </c>
      <c r="E203" s="14" t="str">
        <f>IFERROR(VLOOKUP('Race1-Girl'!$C203,TeamDec!$D$9:$H$465,5,FALSE),"")</f>
        <v/>
      </c>
      <c r="F203" s="16" t="str">
        <f>IFERROR(VLOOKUP('Race1-Girl'!$C203,TeamDec!$D$9:$H$465,3,FALSE),"")</f>
        <v/>
      </c>
      <c r="G203" s="14">
        <f>COUNTIF($E$9:E203,E203)</f>
        <v>142</v>
      </c>
      <c r="H203" s="60"/>
      <c r="J203" s="5"/>
    </row>
    <row r="204" spans="2:10" x14ac:dyDescent="0.35">
      <c r="B204" s="15"/>
      <c r="C204" s="33"/>
      <c r="D204" s="32">
        <f>+tblRace1G[[#This Row],[Position]]</f>
        <v>0</v>
      </c>
      <c r="E204" s="14" t="str">
        <f>IFERROR(VLOOKUP('Race1-Girl'!$C204,TeamDec!$D$9:$H$465,5,FALSE),"")</f>
        <v/>
      </c>
      <c r="F204" s="16" t="str">
        <f>IFERROR(VLOOKUP('Race1-Girl'!$C204,TeamDec!$D$9:$H$465,3,FALSE),"")</f>
        <v/>
      </c>
      <c r="G204" s="14">
        <f>COUNTIF($E$9:E204,E204)</f>
        <v>143</v>
      </c>
      <c r="H204" s="60"/>
      <c r="J204" s="5"/>
    </row>
    <row r="205" spans="2:10" x14ac:dyDescent="0.35">
      <c r="B205" s="15"/>
      <c r="C205" s="33"/>
      <c r="D205" s="32">
        <f>+tblRace1G[[#This Row],[Position]]</f>
        <v>0</v>
      </c>
      <c r="E205" s="14" t="str">
        <f>IFERROR(VLOOKUP('Race1-Girl'!$C205,TeamDec!$D$9:$H$465,5,FALSE),"")</f>
        <v/>
      </c>
      <c r="F205" s="16" t="str">
        <f>IFERROR(VLOOKUP('Race1-Girl'!$C205,TeamDec!$D$9:$H$465,3,FALSE),"")</f>
        <v/>
      </c>
      <c r="G205" s="14">
        <f>COUNTIF($E$9:E205,E205)</f>
        <v>144</v>
      </c>
      <c r="H205" s="60"/>
      <c r="J205" s="5"/>
    </row>
    <row r="206" spans="2:10" x14ac:dyDescent="0.35">
      <c r="B206" s="15"/>
      <c r="C206" s="33"/>
      <c r="D206" s="32">
        <f>+tblRace1G[[#This Row],[Position]]</f>
        <v>0</v>
      </c>
      <c r="E206" s="14" t="str">
        <f>IFERROR(VLOOKUP('Race1-Girl'!$C206,TeamDec!$D$9:$H$465,5,FALSE),"")</f>
        <v/>
      </c>
      <c r="F206" s="16" t="str">
        <f>IFERROR(VLOOKUP('Race1-Girl'!$C206,TeamDec!$D$9:$H$465,3,FALSE),"")</f>
        <v/>
      </c>
      <c r="G206" s="14">
        <f>COUNTIF($E$9:E206,E206)</f>
        <v>145</v>
      </c>
      <c r="H206" s="60"/>
      <c r="J206" s="5"/>
    </row>
    <row r="207" spans="2:10" x14ac:dyDescent="0.35">
      <c r="B207" s="15"/>
      <c r="C207" s="33"/>
      <c r="D207" s="32">
        <f>+tblRace1G[[#This Row],[Position]]</f>
        <v>0</v>
      </c>
      <c r="E207" s="14" t="str">
        <f>IFERROR(VLOOKUP('Race1-Girl'!$C207,TeamDec!$D$9:$H$465,5,FALSE),"")</f>
        <v/>
      </c>
      <c r="F207" s="16" t="str">
        <f>IFERROR(VLOOKUP('Race1-Girl'!$C207,TeamDec!$D$9:$H$465,3,FALSE),"")</f>
        <v/>
      </c>
      <c r="G207" s="14">
        <f>COUNTIF($E$9:E207,E207)</f>
        <v>146</v>
      </c>
      <c r="H207" s="60"/>
      <c r="J207" s="5"/>
    </row>
    <row r="208" spans="2:10" x14ac:dyDescent="0.35">
      <c r="B208" s="15"/>
      <c r="C208" s="33"/>
      <c r="D208" s="32">
        <f>+tblRace1G[[#This Row],[Position]]</f>
        <v>0</v>
      </c>
      <c r="E208" s="14" t="str">
        <f>IFERROR(VLOOKUP('Race1-Girl'!$C208,TeamDec!$D$9:$H$465,5,FALSE),"")</f>
        <v/>
      </c>
      <c r="F208" s="16" t="str">
        <f>IFERROR(VLOOKUP('Race1-Girl'!$C208,TeamDec!$D$9:$H$465,3,FALSE),"")</f>
        <v/>
      </c>
      <c r="G208" s="14">
        <f>COUNTIF($E$9:E208,E208)</f>
        <v>147</v>
      </c>
      <c r="H208" s="60"/>
      <c r="J208" s="5"/>
    </row>
    <row r="209" spans="2:10" x14ac:dyDescent="0.35">
      <c r="B209" s="15"/>
      <c r="C209" s="33"/>
      <c r="D209" s="32">
        <f>+tblRace1G[[#This Row],[Position]]</f>
        <v>0</v>
      </c>
      <c r="E209" s="14" t="str">
        <f>IFERROR(VLOOKUP('Race1-Girl'!$C209,TeamDec!$D$9:$H$465,5,FALSE),"")</f>
        <v/>
      </c>
      <c r="F209" s="16" t="str">
        <f>IFERROR(VLOOKUP('Race1-Girl'!$C209,TeamDec!$D$9:$H$465,3,FALSE),"")</f>
        <v/>
      </c>
      <c r="G209" s="14">
        <f>COUNTIF($E$9:E209,E209)</f>
        <v>148</v>
      </c>
      <c r="H209" s="60"/>
      <c r="J209" s="5"/>
    </row>
    <row r="210" spans="2:10" x14ac:dyDescent="0.35">
      <c r="B210" s="15"/>
      <c r="C210" s="33"/>
      <c r="D210" s="32">
        <f>+tblRace1G[[#This Row],[Position]]</f>
        <v>0</v>
      </c>
      <c r="E210" s="14" t="str">
        <f>IFERROR(VLOOKUP('Race1-Girl'!$C210,TeamDec!$D$9:$H$465,5,FALSE),"")</f>
        <v/>
      </c>
      <c r="F210" s="16" t="str">
        <f>IFERROR(VLOOKUP('Race1-Girl'!$C210,TeamDec!$D$9:$H$465,3,FALSE),"")</f>
        <v/>
      </c>
      <c r="G210" s="14">
        <f>COUNTIF($E$9:E210,E210)</f>
        <v>149</v>
      </c>
      <c r="H210" s="60"/>
      <c r="J210" s="5"/>
    </row>
    <row r="211" spans="2:10" x14ac:dyDescent="0.35">
      <c r="B211" s="15"/>
      <c r="C211" s="33"/>
      <c r="D211" s="32">
        <f>+tblRace1G[[#This Row],[Position]]</f>
        <v>0</v>
      </c>
      <c r="E211" s="14" t="str">
        <f>IFERROR(VLOOKUP('Race1-Girl'!$C211,TeamDec!$D$9:$H$465,5,FALSE),"")</f>
        <v/>
      </c>
      <c r="F211" s="16" t="str">
        <f>IFERROR(VLOOKUP('Race1-Girl'!$C211,TeamDec!$D$9:$H$465,3,FALSE),"")</f>
        <v/>
      </c>
      <c r="G211" s="14">
        <f>COUNTIF($E$9:E211,E211)</f>
        <v>150</v>
      </c>
      <c r="H211" s="60"/>
      <c r="J211" s="5"/>
    </row>
    <row r="212" spans="2:10" x14ac:dyDescent="0.35">
      <c r="B212" s="15"/>
      <c r="C212" s="33"/>
      <c r="D212" s="32">
        <f>+tblRace1G[[#This Row],[Position]]</f>
        <v>0</v>
      </c>
      <c r="E212" s="14" t="str">
        <f>IFERROR(VLOOKUP('Race1-Girl'!$C212,TeamDec!$D$9:$H$465,5,FALSE),"")</f>
        <v/>
      </c>
      <c r="F212" s="16" t="str">
        <f>IFERROR(VLOOKUP('Race1-Girl'!$C212,TeamDec!$D$9:$H$465,3,FALSE),"")</f>
        <v/>
      </c>
      <c r="G212" s="14">
        <f>COUNTIF($E$9:E212,E212)</f>
        <v>151</v>
      </c>
      <c r="H212" s="60"/>
      <c r="J212" s="5"/>
    </row>
    <row r="213" spans="2:10" x14ac:dyDescent="0.35">
      <c r="B213" s="15"/>
      <c r="C213" s="33"/>
      <c r="D213" s="32">
        <f>+tblRace1G[[#This Row],[Position]]</f>
        <v>0</v>
      </c>
      <c r="E213" s="14" t="str">
        <f>IFERROR(VLOOKUP('Race1-Girl'!$C213,TeamDec!$D$9:$H$465,5,FALSE),"")</f>
        <v/>
      </c>
      <c r="F213" s="16" t="str">
        <f>IFERROR(VLOOKUP('Race1-Girl'!$C213,TeamDec!$D$9:$H$465,3,FALSE),"")</f>
        <v/>
      </c>
      <c r="G213" s="14">
        <f>COUNTIF($E$9:E213,E213)</f>
        <v>152</v>
      </c>
      <c r="H213" s="60"/>
      <c r="J213" s="5"/>
    </row>
    <row r="214" spans="2:10" x14ac:dyDescent="0.35">
      <c r="B214" s="15"/>
      <c r="C214" s="33"/>
      <c r="D214" s="32">
        <f>+tblRace1G[[#This Row],[Position]]</f>
        <v>0</v>
      </c>
      <c r="E214" s="14" t="str">
        <f>IFERROR(VLOOKUP('Race1-Girl'!$C214,TeamDec!$D$9:$H$465,5,FALSE),"")</f>
        <v/>
      </c>
      <c r="F214" s="16" t="str">
        <f>IFERROR(VLOOKUP('Race1-Girl'!$C214,TeamDec!$D$9:$H$465,3,FALSE),"")</f>
        <v/>
      </c>
      <c r="G214" s="14">
        <f>COUNTIF($E$9:E214,E214)</f>
        <v>153</v>
      </c>
      <c r="H214" s="60"/>
      <c r="J214" s="5"/>
    </row>
    <row r="215" spans="2:10" x14ac:dyDescent="0.35">
      <c r="B215" s="15"/>
      <c r="C215" s="33"/>
      <c r="D215" s="32">
        <f>+tblRace1G[[#This Row],[Position]]</f>
        <v>0</v>
      </c>
      <c r="E215" s="14" t="str">
        <f>IFERROR(VLOOKUP('Race1-Girl'!$C215,TeamDec!$D$9:$H$465,5,FALSE),"")</f>
        <v/>
      </c>
      <c r="F215" s="16" t="str">
        <f>IFERROR(VLOOKUP('Race1-Girl'!$C215,TeamDec!$D$9:$H$465,3,FALSE),"")</f>
        <v/>
      </c>
      <c r="G215" s="14">
        <f>COUNTIF($E$9:E215,E215)</f>
        <v>154</v>
      </c>
      <c r="H215" s="60"/>
      <c r="J215" s="5"/>
    </row>
    <row r="216" spans="2:10" x14ac:dyDescent="0.35">
      <c r="B216" s="15"/>
      <c r="C216" s="33"/>
      <c r="D216" s="32">
        <f>+tblRace1G[[#This Row],[Position]]</f>
        <v>0</v>
      </c>
      <c r="E216" s="14" t="str">
        <f>IFERROR(VLOOKUP('Race1-Girl'!$C216,TeamDec!$D$9:$H$465,5,FALSE),"")</f>
        <v/>
      </c>
      <c r="F216" s="16" t="str">
        <f>IFERROR(VLOOKUP('Race1-Girl'!$C216,TeamDec!$D$9:$H$465,3,FALSE),"")</f>
        <v/>
      </c>
      <c r="G216" s="14">
        <f>COUNTIF($E$9:E216,E216)</f>
        <v>155</v>
      </c>
      <c r="H216" s="60"/>
      <c r="J216" s="5"/>
    </row>
    <row r="217" spans="2:10" x14ac:dyDescent="0.35">
      <c r="B217" s="15"/>
      <c r="C217" s="33"/>
      <c r="D217" s="32">
        <f>+tblRace1G[[#This Row],[Position]]</f>
        <v>0</v>
      </c>
      <c r="E217" s="14" t="str">
        <f>IFERROR(VLOOKUP('Race1-Girl'!$C217,TeamDec!$D$9:$H$465,5,FALSE),"")</f>
        <v/>
      </c>
      <c r="F217" s="16" t="str">
        <f>IFERROR(VLOOKUP('Race1-Girl'!$C217,TeamDec!$D$9:$H$465,3,FALSE),"")</f>
        <v/>
      </c>
      <c r="G217" s="14">
        <f>COUNTIF($E$9:E217,E217)</f>
        <v>156</v>
      </c>
      <c r="H217" s="60"/>
      <c r="J217" s="5"/>
    </row>
    <row r="218" spans="2:10" x14ac:dyDescent="0.35">
      <c r="B218" s="15"/>
      <c r="C218" s="33"/>
      <c r="D218" s="32">
        <f>+tblRace1G[[#This Row],[Position]]</f>
        <v>0</v>
      </c>
      <c r="E218" s="14" t="str">
        <f>IFERROR(VLOOKUP('Race1-Girl'!$C218,TeamDec!$D$9:$H$465,5,FALSE),"")</f>
        <v/>
      </c>
      <c r="F218" s="16" t="str">
        <f>IFERROR(VLOOKUP('Race1-Girl'!$C218,TeamDec!$D$9:$H$465,3,FALSE),"")</f>
        <v/>
      </c>
      <c r="G218" s="14">
        <f>COUNTIF($E$9:E218,E218)</f>
        <v>157</v>
      </c>
      <c r="H218" s="60"/>
      <c r="J218" s="5"/>
    </row>
    <row r="219" spans="2:10" x14ac:dyDescent="0.35">
      <c r="B219" s="15"/>
      <c r="C219" s="33"/>
      <c r="D219" s="32">
        <f>+tblRace1G[[#This Row],[Position]]</f>
        <v>0</v>
      </c>
      <c r="E219" s="14" t="str">
        <f>IFERROR(VLOOKUP('Race1-Girl'!$C219,TeamDec!$D$9:$H$465,5,FALSE),"")</f>
        <v/>
      </c>
      <c r="F219" s="16" t="str">
        <f>IFERROR(VLOOKUP('Race1-Girl'!$C219,TeamDec!$D$9:$H$465,3,FALSE),"")</f>
        <v/>
      </c>
      <c r="G219" s="14">
        <f>COUNTIF($E$9:E219,E219)</f>
        <v>158</v>
      </c>
      <c r="H219" s="60"/>
      <c r="J219" s="5"/>
    </row>
    <row r="220" spans="2:10" x14ac:dyDescent="0.35">
      <c r="B220" s="15"/>
      <c r="C220" s="33"/>
      <c r="D220" s="32">
        <f>+tblRace1G[[#This Row],[Position]]</f>
        <v>0</v>
      </c>
      <c r="E220" s="14" t="str">
        <f>IFERROR(VLOOKUP('Race1-Girl'!$C220,TeamDec!$D$9:$H$465,5,FALSE),"")</f>
        <v/>
      </c>
      <c r="F220" s="16" t="str">
        <f>IFERROR(VLOOKUP('Race1-Girl'!$C220,TeamDec!$D$9:$H$465,3,FALSE),"")</f>
        <v/>
      </c>
      <c r="G220" s="14">
        <f>COUNTIF($E$9:E220,E220)</f>
        <v>159</v>
      </c>
      <c r="H220" s="60"/>
      <c r="J220" s="5"/>
    </row>
    <row r="221" spans="2:10" x14ac:dyDescent="0.35">
      <c r="B221" s="15"/>
      <c r="C221" s="33"/>
      <c r="D221" s="32">
        <f>+tblRace1G[[#This Row],[Position]]</f>
        <v>0</v>
      </c>
      <c r="E221" s="14" t="str">
        <f>IFERROR(VLOOKUP('Race1-Girl'!$C221,TeamDec!$D$9:$H$465,5,FALSE),"")</f>
        <v/>
      </c>
      <c r="F221" s="16" t="str">
        <f>IFERROR(VLOOKUP('Race1-Girl'!$C221,TeamDec!$D$9:$H$465,3,FALSE),"")</f>
        <v/>
      </c>
      <c r="G221" s="14">
        <f>COUNTIF($E$9:E221,E221)</f>
        <v>160</v>
      </c>
      <c r="H221" s="60"/>
      <c r="J221" s="5"/>
    </row>
    <row r="222" spans="2:10" x14ac:dyDescent="0.35">
      <c r="B222" s="15"/>
      <c r="C222" s="33"/>
      <c r="D222" s="32">
        <f>+tblRace1G[[#This Row],[Position]]</f>
        <v>0</v>
      </c>
      <c r="E222" s="14" t="str">
        <f>IFERROR(VLOOKUP('Race1-Girl'!$C222,TeamDec!$D$9:$H$465,5,FALSE),"")</f>
        <v/>
      </c>
      <c r="F222" s="16" t="str">
        <f>IFERROR(VLOOKUP('Race1-Girl'!$C222,TeamDec!$D$9:$H$465,3,FALSE),"")</f>
        <v/>
      </c>
      <c r="G222" s="14">
        <f>COUNTIF($E$9:E222,E222)</f>
        <v>161</v>
      </c>
      <c r="H222" s="60"/>
      <c r="J222" s="5"/>
    </row>
    <row r="223" spans="2:10" x14ac:dyDescent="0.35">
      <c r="B223" s="15"/>
      <c r="C223" s="33"/>
      <c r="D223" s="32">
        <f>+tblRace1G[[#This Row],[Position]]</f>
        <v>0</v>
      </c>
      <c r="E223" s="14" t="str">
        <f>IFERROR(VLOOKUP('Race1-Girl'!$C223,TeamDec!$D$9:$H$465,5,FALSE),"")</f>
        <v/>
      </c>
      <c r="F223" s="16" t="str">
        <f>IFERROR(VLOOKUP('Race1-Girl'!$C223,TeamDec!$D$9:$H$465,3,FALSE),"")</f>
        <v/>
      </c>
      <c r="G223" s="14">
        <f>COUNTIF($E$9:E223,E223)</f>
        <v>162</v>
      </c>
      <c r="H223" s="60"/>
      <c r="J223" s="5"/>
    </row>
    <row r="224" spans="2:10" x14ac:dyDescent="0.35">
      <c r="B224" s="15"/>
      <c r="C224" s="33"/>
      <c r="D224" s="32">
        <f>+tblRace1G[[#This Row],[Position]]</f>
        <v>0</v>
      </c>
      <c r="E224" s="14" t="str">
        <f>IFERROR(VLOOKUP('Race1-Girl'!$C224,TeamDec!$D$9:$H$465,5,FALSE),"")</f>
        <v/>
      </c>
      <c r="F224" s="16" t="str">
        <f>IFERROR(VLOOKUP('Race1-Girl'!$C224,TeamDec!$D$9:$H$465,3,FALSE),"")</f>
        <v/>
      </c>
      <c r="G224" s="14">
        <f>COUNTIF($E$9:E224,E224)</f>
        <v>163</v>
      </c>
      <c r="H224" s="60"/>
      <c r="J224" s="5"/>
    </row>
    <row r="225" spans="2:10" x14ac:dyDescent="0.35">
      <c r="B225" s="15"/>
      <c r="C225" s="33"/>
      <c r="D225" s="32">
        <f>+tblRace1G[[#This Row],[Position]]</f>
        <v>0</v>
      </c>
      <c r="E225" s="14" t="str">
        <f>IFERROR(VLOOKUP('Race1-Girl'!$C225,TeamDec!$D$9:$H$465,5,FALSE),"")</f>
        <v/>
      </c>
      <c r="F225" s="16" t="str">
        <f>IFERROR(VLOOKUP('Race1-Girl'!$C225,TeamDec!$D$9:$H$465,3,FALSE),"")</f>
        <v/>
      </c>
      <c r="G225" s="14">
        <f>COUNTIF($E$9:E225,E225)</f>
        <v>164</v>
      </c>
      <c r="H225" s="60"/>
      <c r="J225" s="5"/>
    </row>
    <row r="226" spans="2:10" x14ac:dyDescent="0.35">
      <c r="B226" s="15"/>
      <c r="C226" s="33"/>
      <c r="D226" s="32">
        <f>+tblRace1G[[#This Row],[Position]]</f>
        <v>0</v>
      </c>
      <c r="E226" s="14" t="str">
        <f>IFERROR(VLOOKUP('Race1-Girl'!$C226,TeamDec!$D$9:$H$465,5,FALSE),"")</f>
        <v/>
      </c>
      <c r="F226" s="16" t="str">
        <f>IFERROR(VLOOKUP('Race1-Girl'!$C226,TeamDec!$D$9:$H$465,3,FALSE),"")</f>
        <v/>
      </c>
      <c r="G226" s="14">
        <f>COUNTIF($E$9:E226,E226)</f>
        <v>165</v>
      </c>
      <c r="H226" s="60"/>
      <c r="J226" s="5"/>
    </row>
    <row r="227" spans="2:10" x14ac:dyDescent="0.35">
      <c r="B227" s="15"/>
      <c r="C227" s="33"/>
      <c r="D227" s="32">
        <f>+tblRace1G[[#This Row],[Position]]</f>
        <v>0</v>
      </c>
      <c r="E227" s="14" t="str">
        <f>IFERROR(VLOOKUP('Race1-Girl'!$C227,TeamDec!$D$9:$H$465,5,FALSE),"")</f>
        <v/>
      </c>
      <c r="F227" s="16" t="str">
        <f>IFERROR(VLOOKUP('Race1-Girl'!$C227,TeamDec!$D$9:$H$465,3,FALSE),"")</f>
        <v/>
      </c>
      <c r="G227" s="14">
        <f>COUNTIF($E$9:E227,E227)</f>
        <v>166</v>
      </c>
      <c r="H227" s="60"/>
      <c r="J227" s="5"/>
    </row>
    <row r="228" spans="2:10" x14ac:dyDescent="0.35">
      <c r="B228" s="15"/>
      <c r="C228" s="33"/>
      <c r="D228" s="32">
        <f>+tblRace1G[[#This Row],[Position]]</f>
        <v>0</v>
      </c>
      <c r="E228" s="14" t="str">
        <f>IFERROR(VLOOKUP('Race1-Girl'!$C228,TeamDec!$D$9:$H$465,5,FALSE),"")</f>
        <v/>
      </c>
      <c r="F228" s="16" t="str">
        <f>IFERROR(VLOOKUP('Race1-Girl'!$C228,TeamDec!$D$9:$H$465,3,FALSE),"")</f>
        <v/>
      </c>
      <c r="G228" s="14">
        <f>COUNTIF($E$9:E228,E228)</f>
        <v>167</v>
      </c>
      <c r="H228" s="60"/>
      <c r="J228" s="5"/>
    </row>
    <row r="229" spans="2:10" x14ac:dyDescent="0.35">
      <c r="B229" s="15"/>
      <c r="C229" s="33"/>
      <c r="D229" s="32">
        <f>+tblRace1G[[#This Row],[Position]]</f>
        <v>0</v>
      </c>
      <c r="E229" s="14" t="str">
        <f>IFERROR(VLOOKUP('Race1-Girl'!$C229,TeamDec!$D$9:$H$465,5,FALSE),"")</f>
        <v/>
      </c>
      <c r="F229" s="16" t="str">
        <f>IFERROR(VLOOKUP('Race1-Girl'!$C229,TeamDec!$D$9:$H$465,3,FALSE),"")</f>
        <v/>
      </c>
      <c r="G229" s="14">
        <f>COUNTIF($E$9:E229,E229)</f>
        <v>168</v>
      </c>
      <c r="H229" s="60"/>
      <c r="J229" s="5"/>
    </row>
    <row r="230" spans="2:10" x14ac:dyDescent="0.35">
      <c r="B230" s="15"/>
      <c r="C230" s="33"/>
      <c r="D230" s="32">
        <f>+tblRace1G[[#This Row],[Position]]</f>
        <v>0</v>
      </c>
      <c r="E230" s="14" t="str">
        <f>IFERROR(VLOOKUP('Race1-Girl'!$C230,TeamDec!$D$9:$H$465,5,FALSE),"")</f>
        <v/>
      </c>
      <c r="F230" s="16" t="str">
        <f>IFERROR(VLOOKUP('Race1-Girl'!$C230,TeamDec!$D$9:$H$465,3,FALSE),"")</f>
        <v/>
      </c>
      <c r="G230" s="14">
        <f>COUNTIF($E$9:E230,E230)</f>
        <v>169</v>
      </c>
      <c r="H230" s="60"/>
      <c r="J230" s="5"/>
    </row>
    <row r="231" spans="2:10" x14ac:dyDescent="0.35">
      <c r="B231" s="15"/>
      <c r="C231" s="33"/>
      <c r="D231" s="32">
        <f>+tblRace1G[[#This Row],[Position]]</f>
        <v>0</v>
      </c>
      <c r="E231" s="14" t="str">
        <f>IFERROR(VLOOKUP('Race1-Girl'!$C231,TeamDec!$D$9:$H$465,5,FALSE),"")</f>
        <v/>
      </c>
      <c r="F231" s="16" t="str">
        <f>IFERROR(VLOOKUP('Race1-Girl'!$C231,TeamDec!$D$9:$H$465,3,FALSE),"")</f>
        <v/>
      </c>
      <c r="G231" s="14">
        <f>COUNTIF($E$9:E231,E231)</f>
        <v>170</v>
      </c>
      <c r="H231" s="60"/>
      <c r="J231" s="5"/>
    </row>
    <row r="232" spans="2:10" x14ac:dyDescent="0.35">
      <c r="B232" s="15"/>
      <c r="C232" s="33"/>
      <c r="D232" s="32">
        <f>+tblRace1G[[#This Row],[Position]]</f>
        <v>0</v>
      </c>
      <c r="E232" s="14" t="str">
        <f>IFERROR(VLOOKUP('Race1-Girl'!$C232,TeamDec!$D$9:$H$465,5,FALSE),"")</f>
        <v/>
      </c>
      <c r="F232" s="16" t="str">
        <f>IFERROR(VLOOKUP('Race1-Girl'!$C232,TeamDec!$D$9:$H$465,3,FALSE),"")</f>
        <v/>
      </c>
      <c r="G232" s="14">
        <f>COUNTIF($E$9:E232,E232)</f>
        <v>171</v>
      </c>
      <c r="H232" s="60"/>
      <c r="J232" s="5"/>
    </row>
    <row r="233" spans="2:10" x14ac:dyDescent="0.35">
      <c r="B233" s="15"/>
      <c r="C233" s="33"/>
      <c r="D233" s="32">
        <f>+tblRace1G[[#This Row],[Position]]</f>
        <v>0</v>
      </c>
      <c r="E233" s="14" t="str">
        <f>IFERROR(VLOOKUP('Race1-Girl'!$C233,TeamDec!$D$9:$H$465,5,FALSE),"")</f>
        <v/>
      </c>
      <c r="F233" s="16" t="str">
        <f>IFERROR(VLOOKUP('Race1-Girl'!$C233,TeamDec!$D$9:$H$465,3,FALSE),"")</f>
        <v/>
      </c>
      <c r="G233" s="14">
        <f>COUNTIF($E$9:E233,E233)</f>
        <v>172</v>
      </c>
      <c r="H233" s="60"/>
      <c r="J233" s="5"/>
    </row>
    <row r="234" spans="2:10" x14ac:dyDescent="0.35">
      <c r="B234" s="15"/>
      <c r="C234" s="33"/>
      <c r="D234" s="32">
        <f>+tblRace1G[[#This Row],[Position]]</f>
        <v>0</v>
      </c>
      <c r="E234" s="14" t="str">
        <f>IFERROR(VLOOKUP('Race1-Girl'!$C234,TeamDec!$D$9:$H$465,5,FALSE),"")</f>
        <v/>
      </c>
      <c r="F234" s="16" t="str">
        <f>IFERROR(VLOOKUP('Race1-Girl'!$C234,TeamDec!$D$9:$H$465,3,FALSE),"")</f>
        <v/>
      </c>
      <c r="G234" s="14">
        <f>COUNTIF($E$9:E234,E234)</f>
        <v>173</v>
      </c>
      <c r="H234" s="60"/>
      <c r="J234" s="5"/>
    </row>
    <row r="235" spans="2:10" x14ac:dyDescent="0.35">
      <c r="B235" s="15"/>
      <c r="C235" s="33"/>
      <c r="D235" s="32">
        <f>+tblRace1G[[#This Row],[Position]]</f>
        <v>0</v>
      </c>
      <c r="E235" s="14" t="str">
        <f>IFERROR(VLOOKUP('Race1-Girl'!$C235,TeamDec!$D$9:$H$465,5,FALSE),"")</f>
        <v/>
      </c>
      <c r="F235" s="16" t="str">
        <f>IFERROR(VLOOKUP('Race1-Girl'!$C235,TeamDec!$D$9:$H$465,3,FALSE),"")</f>
        <v/>
      </c>
      <c r="G235" s="14">
        <f>COUNTIF($E$9:E235,E235)</f>
        <v>174</v>
      </c>
      <c r="H235" s="60"/>
      <c r="J235" s="5"/>
    </row>
    <row r="236" spans="2:10" x14ac:dyDescent="0.35">
      <c r="B236" s="15"/>
      <c r="C236" s="33"/>
      <c r="D236" s="32">
        <f>+tblRace1G[[#This Row],[Position]]</f>
        <v>0</v>
      </c>
      <c r="E236" s="14" t="str">
        <f>IFERROR(VLOOKUP('Race1-Girl'!$C236,TeamDec!$D$9:$H$465,5,FALSE),"")</f>
        <v/>
      </c>
      <c r="F236" s="16" t="str">
        <f>IFERROR(VLOOKUP('Race1-Girl'!$C236,TeamDec!$D$9:$H$465,3,FALSE),"")</f>
        <v/>
      </c>
      <c r="G236" s="14">
        <f>COUNTIF($E$9:E236,E236)</f>
        <v>175</v>
      </c>
      <c r="H236" s="60"/>
      <c r="J236" s="5"/>
    </row>
    <row r="237" spans="2:10" x14ac:dyDescent="0.35">
      <c r="B237" s="15"/>
      <c r="C237" s="33"/>
      <c r="D237" s="32">
        <f>+tblRace1G[[#This Row],[Position]]</f>
        <v>0</v>
      </c>
      <c r="E237" s="14" t="str">
        <f>IFERROR(VLOOKUP('Race1-Girl'!$C237,TeamDec!$D$9:$H$465,5,FALSE),"")</f>
        <v/>
      </c>
      <c r="F237" s="16" t="str">
        <f>IFERROR(VLOOKUP('Race1-Girl'!$C237,TeamDec!$D$9:$H$465,3,FALSE),"")</f>
        <v/>
      </c>
      <c r="G237" s="14">
        <f>COUNTIF($E$9:E237,E237)</f>
        <v>176</v>
      </c>
      <c r="H237" s="60"/>
      <c r="J237" s="5"/>
    </row>
    <row r="238" spans="2:10" x14ac:dyDescent="0.35">
      <c r="B238" s="15"/>
      <c r="C238" s="33"/>
      <c r="D238" s="32">
        <f>+tblRace1G[[#This Row],[Position]]</f>
        <v>0</v>
      </c>
      <c r="E238" s="14" t="str">
        <f>IFERROR(VLOOKUP('Race1-Girl'!$C238,TeamDec!$D$9:$H$465,5,FALSE),"")</f>
        <v/>
      </c>
      <c r="F238" s="16" t="str">
        <f>IFERROR(VLOOKUP('Race1-Girl'!$C238,TeamDec!$D$9:$H$465,3,FALSE),"")</f>
        <v/>
      </c>
      <c r="G238" s="14">
        <f>COUNTIF($E$9:E238,E238)</f>
        <v>177</v>
      </c>
      <c r="H238" s="60"/>
      <c r="J238" s="5"/>
    </row>
    <row r="239" spans="2:10" x14ac:dyDescent="0.35">
      <c r="B239" s="15"/>
      <c r="C239" s="33"/>
      <c r="D239" s="32">
        <f>+tblRace1G[[#This Row],[Position]]</f>
        <v>0</v>
      </c>
      <c r="E239" s="14" t="str">
        <f>IFERROR(VLOOKUP('Race1-Girl'!$C239,TeamDec!$D$9:$H$465,5,FALSE),"")</f>
        <v/>
      </c>
      <c r="F239" s="16" t="str">
        <f>IFERROR(VLOOKUP('Race1-Girl'!$C239,TeamDec!$D$9:$H$465,3,FALSE),"")</f>
        <v/>
      </c>
      <c r="G239" s="14">
        <f>COUNTIF($E$9:E239,E239)</f>
        <v>178</v>
      </c>
      <c r="H239" s="60"/>
      <c r="J239" s="5"/>
    </row>
    <row r="240" spans="2:10" x14ac:dyDescent="0.35">
      <c r="B240" s="15"/>
      <c r="C240" s="33"/>
      <c r="D240" s="32">
        <f>+tblRace1G[[#This Row],[Position]]</f>
        <v>0</v>
      </c>
      <c r="E240" s="14" t="str">
        <f>IFERROR(VLOOKUP('Race1-Girl'!$C240,TeamDec!$D$9:$H$465,5,FALSE),"")</f>
        <v/>
      </c>
      <c r="F240" s="16" t="str">
        <f>IFERROR(VLOOKUP('Race1-Girl'!$C240,TeamDec!$D$9:$H$465,3,FALSE),"")</f>
        <v/>
      </c>
      <c r="G240" s="14">
        <f>COUNTIF($E$9:E240,E240)</f>
        <v>179</v>
      </c>
      <c r="H240" s="60"/>
      <c r="J240" s="5"/>
    </row>
    <row r="241" spans="2:10" x14ac:dyDescent="0.35">
      <c r="B241" s="15"/>
      <c r="C241" s="33"/>
      <c r="D241" s="32">
        <f>+tblRace1G[[#This Row],[Position]]</f>
        <v>0</v>
      </c>
      <c r="E241" s="14" t="str">
        <f>IFERROR(VLOOKUP('Race1-Girl'!$C241,TeamDec!$D$9:$H$465,5,FALSE),"")</f>
        <v/>
      </c>
      <c r="F241" s="16" t="str">
        <f>IFERROR(VLOOKUP('Race1-Girl'!$C241,TeamDec!$D$9:$H$465,3,FALSE),"")</f>
        <v/>
      </c>
      <c r="G241" s="14">
        <f>COUNTIF($E$9:E241,E241)</f>
        <v>180</v>
      </c>
      <c r="H241" s="60"/>
      <c r="J241" s="5"/>
    </row>
    <row r="242" spans="2:10" x14ac:dyDescent="0.35">
      <c r="B242" s="15"/>
      <c r="C242" s="33"/>
      <c r="D242" s="32">
        <f>+tblRace1G[[#This Row],[Position]]</f>
        <v>0</v>
      </c>
      <c r="E242" s="14" t="str">
        <f>IFERROR(VLOOKUP('Race1-Girl'!$C242,TeamDec!$D$9:$H$465,5,FALSE),"")</f>
        <v/>
      </c>
      <c r="F242" s="16" t="str">
        <f>IFERROR(VLOOKUP('Race1-Girl'!$C242,TeamDec!$D$9:$H$465,3,FALSE),"")</f>
        <v/>
      </c>
      <c r="G242" s="14">
        <f>COUNTIF($E$9:E242,E242)</f>
        <v>181</v>
      </c>
      <c r="H242" s="60"/>
      <c r="J242" s="5"/>
    </row>
    <row r="243" spans="2:10" x14ac:dyDescent="0.35">
      <c r="B243" s="15"/>
      <c r="C243" s="33"/>
      <c r="D243" s="32">
        <f>+tblRace1G[[#This Row],[Position]]</f>
        <v>0</v>
      </c>
      <c r="E243" s="14" t="str">
        <f>IFERROR(VLOOKUP('Race1-Girl'!$C243,TeamDec!$D$9:$H$465,5,FALSE),"")</f>
        <v/>
      </c>
      <c r="F243" s="16" t="str">
        <f>IFERROR(VLOOKUP('Race1-Girl'!$C243,TeamDec!$D$9:$H$465,3,FALSE),"")</f>
        <v/>
      </c>
      <c r="G243" s="14">
        <f>COUNTIF($E$9:E243,E243)</f>
        <v>182</v>
      </c>
      <c r="H243" s="60"/>
      <c r="J243" s="5"/>
    </row>
    <row r="244" spans="2:10" x14ac:dyDescent="0.35">
      <c r="B244" s="15"/>
      <c r="C244" s="33"/>
      <c r="D244" s="32">
        <f>+tblRace1G[[#This Row],[Position]]</f>
        <v>0</v>
      </c>
      <c r="E244" s="14" t="str">
        <f>IFERROR(VLOOKUP('Race1-Girl'!$C244,TeamDec!$D$9:$H$465,5,FALSE),"")</f>
        <v/>
      </c>
      <c r="F244" s="16" t="str">
        <f>IFERROR(VLOOKUP('Race1-Girl'!$C244,TeamDec!$D$9:$H$465,3,FALSE),"")</f>
        <v/>
      </c>
      <c r="G244" s="14">
        <f>COUNTIF($E$9:E244,E244)</f>
        <v>183</v>
      </c>
      <c r="H244" s="60"/>
      <c r="J244" s="5"/>
    </row>
    <row r="245" spans="2:10" x14ac:dyDescent="0.35">
      <c r="B245" s="15"/>
      <c r="C245" s="33"/>
      <c r="D245" s="32">
        <f>+tblRace1G[[#This Row],[Position]]</f>
        <v>0</v>
      </c>
      <c r="E245" s="14" t="str">
        <f>IFERROR(VLOOKUP('Race1-Girl'!$C245,TeamDec!$D$9:$H$465,5,FALSE),"")</f>
        <v/>
      </c>
      <c r="F245" s="16" t="str">
        <f>IFERROR(VLOOKUP('Race1-Girl'!$C245,TeamDec!$D$9:$H$465,3,FALSE),"")</f>
        <v/>
      </c>
      <c r="G245" s="14">
        <f>COUNTIF($E$9:E245,E245)</f>
        <v>184</v>
      </c>
      <c r="H245" s="60"/>
      <c r="J245" s="5"/>
    </row>
    <row r="246" spans="2:10" x14ac:dyDescent="0.35">
      <c r="B246" s="15"/>
      <c r="C246" s="33"/>
      <c r="D246" s="32">
        <f>+tblRace1G[[#This Row],[Position]]</f>
        <v>0</v>
      </c>
      <c r="E246" s="14" t="str">
        <f>IFERROR(VLOOKUP('Race1-Girl'!$C246,TeamDec!$D$9:$H$465,5,FALSE),"")</f>
        <v/>
      </c>
      <c r="F246" s="16" t="str">
        <f>IFERROR(VLOOKUP('Race1-Girl'!$C246,TeamDec!$D$9:$H$465,3,FALSE),"")</f>
        <v/>
      </c>
      <c r="G246" s="14">
        <f>COUNTIF($E$9:E246,E246)</f>
        <v>185</v>
      </c>
      <c r="H246" s="60"/>
      <c r="J246" s="5"/>
    </row>
    <row r="247" spans="2:10" x14ac:dyDescent="0.35">
      <c r="B247" s="15"/>
      <c r="C247" s="33"/>
      <c r="D247" s="32">
        <f>+tblRace1G[[#This Row],[Position]]</f>
        <v>0</v>
      </c>
      <c r="E247" s="14" t="str">
        <f>IFERROR(VLOOKUP('Race1-Girl'!$C247,TeamDec!$D$9:$H$465,5,FALSE),"")</f>
        <v/>
      </c>
      <c r="F247" s="16" t="str">
        <f>IFERROR(VLOOKUP('Race1-Girl'!$C247,TeamDec!$D$9:$H$465,3,FALSE),"")</f>
        <v/>
      </c>
      <c r="G247" s="14">
        <f>COUNTIF($E$9:E247,E247)</f>
        <v>186</v>
      </c>
      <c r="H247" s="60"/>
      <c r="J247" s="5"/>
    </row>
    <row r="248" spans="2:10" x14ac:dyDescent="0.35">
      <c r="B248" s="15"/>
      <c r="C248" s="33"/>
      <c r="D248" s="32">
        <f>+tblRace1G[[#This Row],[Position]]</f>
        <v>0</v>
      </c>
      <c r="E248" s="14" t="str">
        <f>IFERROR(VLOOKUP('Race1-Girl'!$C248,TeamDec!$D$9:$H$465,5,FALSE),"")</f>
        <v/>
      </c>
      <c r="F248" s="16" t="str">
        <f>IFERROR(VLOOKUP('Race1-Girl'!$C248,TeamDec!$D$9:$H$465,3,FALSE),"")</f>
        <v/>
      </c>
      <c r="G248" s="14">
        <f>COUNTIF($E$9:E248,E248)</f>
        <v>187</v>
      </c>
      <c r="H248" s="60"/>
      <c r="J248" s="5"/>
    </row>
    <row r="249" spans="2:10" x14ac:dyDescent="0.35">
      <c r="B249" s="15"/>
      <c r="C249" s="33"/>
      <c r="D249" s="32">
        <f>+tblRace1G[[#This Row],[Position]]</f>
        <v>0</v>
      </c>
      <c r="E249" s="14" t="str">
        <f>IFERROR(VLOOKUP('Race1-Girl'!$C249,TeamDec!$D$9:$H$465,5,FALSE),"")</f>
        <v/>
      </c>
      <c r="F249" s="16" t="str">
        <f>IFERROR(VLOOKUP('Race1-Girl'!$C249,TeamDec!$D$9:$H$465,3,FALSE),"")</f>
        <v/>
      </c>
      <c r="G249" s="14">
        <f>COUNTIF($E$9:E249,E249)</f>
        <v>188</v>
      </c>
      <c r="H249" s="60"/>
      <c r="J249" s="5"/>
    </row>
    <row r="250" spans="2:10" x14ac:dyDescent="0.35">
      <c r="B250" s="15"/>
      <c r="C250" s="33"/>
      <c r="D250" s="32">
        <f>+tblRace1G[[#This Row],[Position]]</f>
        <v>0</v>
      </c>
      <c r="E250" s="14" t="str">
        <f>IFERROR(VLOOKUP('Race1-Girl'!$C250,TeamDec!$D$9:$H$465,5,FALSE),"")</f>
        <v/>
      </c>
      <c r="F250" s="16" t="str">
        <f>IFERROR(VLOOKUP('Race1-Girl'!$C250,TeamDec!$D$9:$H$465,3,FALSE),"")</f>
        <v/>
      </c>
      <c r="G250" s="14">
        <f>COUNTIF($E$9:E250,E250)</f>
        <v>189</v>
      </c>
      <c r="H250" s="60"/>
      <c r="J250" s="5"/>
    </row>
    <row r="251" spans="2:10" x14ac:dyDescent="0.35">
      <c r="B251" s="15"/>
      <c r="C251" s="33"/>
      <c r="D251" s="32">
        <f>+tblRace1G[[#This Row],[Position]]</f>
        <v>0</v>
      </c>
      <c r="E251" s="14" t="str">
        <f>IFERROR(VLOOKUP('Race1-Girl'!$C251,TeamDec!$D$9:$H$465,5,FALSE),"")</f>
        <v/>
      </c>
      <c r="F251" s="16" t="str">
        <f>IFERROR(VLOOKUP('Race1-Girl'!$C251,TeamDec!$D$9:$H$465,3,FALSE),"")</f>
        <v/>
      </c>
      <c r="G251" s="14">
        <f>COUNTIF($E$9:E251,E251)</f>
        <v>190</v>
      </c>
      <c r="H251" s="60"/>
      <c r="J251" s="5"/>
    </row>
    <row r="252" spans="2:10" x14ac:dyDescent="0.35">
      <c r="B252" s="15"/>
      <c r="C252" s="33"/>
      <c r="D252" s="32">
        <f>+tblRace1G[[#This Row],[Position]]</f>
        <v>0</v>
      </c>
      <c r="E252" s="14" t="str">
        <f>IFERROR(VLOOKUP('Race1-Girl'!$C252,TeamDec!$D$9:$H$465,5,FALSE),"")</f>
        <v/>
      </c>
      <c r="F252" s="16" t="str">
        <f>IFERROR(VLOOKUP('Race1-Girl'!$C252,TeamDec!$D$9:$H$465,3,FALSE),"")</f>
        <v/>
      </c>
      <c r="G252" s="14">
        <f>COUNTIF($E$9:E252,E252)</f>
        <v>191</v>
      </c>
      <c r="H252" s="60"/>
      <c r="J252" s="5"/>
    </row>
    <row r="253" spans="2:10" x14ac:dyDescent="0.35">
      <c r="B253" s="15"/>
      <c r="C253" s="33"/>
      <c r="D253" s="32">
        <f>+tblRace1G[[#This Row],[Position]]</f>
        <v>0</v>
      </c>
      <c r="E253" s="14" t="str">
        <f>IFERROR(VLOOKUP('Race1-Girl'!$C253,TeamDec!$D$9:$H$465,5,FALSE),"")</f>
        <v/>
      </c>
      <c r="F253" s="16" t="str">
        <f>IFERROR(VLOOKUP('Race1-Girl'!$C253,TeamDec!$D$9:$H$465,3,FALSE),"")</f>
        <v/>
      </c>
      <c r="G253" s="14">
        <f>COUNTIF($E$9:E253,E253)</f>
        <v>192</v>
      </c>
      <c r="H253" s="60"/>
      <c r="J253" s="5"/>
    </row>
    <row r="254" spans="2:10" x14ac:dyDescent="0.35">
      <c r="B254" s="15"/>
      <c r="C254" s="33"/>
      <c r="D254" s="32">
        <f>+tblRace1G[[#This Row],[Position]]</f>
        <v>0</v>
      </c>
      <c r="E254" s="14" t="str">
        <f>IFERROR(VLOOKUP('Race1-Girl'!$C254,TeamDec!$D$9:$H$465,5,FALSE),"")</f>
        <v/>
      </c>
      <c r="F254" s="16" t="str">
        <f>IFERROR(VLOOKUP('Race1-Girl'!$C254,TeamDec!$D$9:$H$465,3,FALSE),"")</f>
        <v/>
      </c>
      <c r="G254" s="14">
        <f>COUNTIF($E$9:E254,E254)</f>
        <v>193</v>
      </c>
      <c r="H254" s="60"/>
      <c r="J254" s="5"/>
    </row>
    <row r="255" spans="2:10" x14ac:dyDescent="0.35">
      <c r="B255" s="15"/>
      <c r="C255" s="33"/>
      <c r="D255" s="32">
        <f>+tblRace1G[[#This Row],[Position]]</f>
        <v>0</v>
      </c>
      <c r="E255" s="14" t="str">
        <f>IFERROR(VLOOKUP('Race1-Girl'!$C255,TeamDec!$D$9:$H$465,5,FALSE),"")</f>
        <v/>
      </c>
      <c r="F255" s="16" t="str">
        <f>IFERROR(VLOOKUP('Race1-Girl'!$C255,TeamDec!$D$9:$H$465,3,FALSE),"")</f>
        <v/>
      </c>
      <c r="G255" s="14">
        <f>COUNTIF($E$9:E255,E255)</f>
        <v>194</v>
      </c>
      <c r="H255" s="60"/>
      <c r="J255" s="5"/>
    </row>
    <row r="256" spans="2:10" x14ac:dyDescent="0.35">
      <c r="B256" s="15"/>
      <c r="C256" s="33"/>
      <c r="D256" s="32">
        <f>+tblRace1G[[#This Row],[Position]]</f>
        <v>0</v>
      </c>
      <c r="E256" s="14" t="str">
        <f>IFERROR(VLOOKUP('Race1-Girl'!$C256,TeamDec!$D$9:$H$465,5,FALSE),"")</f>
        <v/>
      </c>
      <c r="F256" s="16" t="str">
        <f>IFERROR(VLOOKUP('Race1-Girl'!$C256,TeamDec!$D$9:$H$465,3,FALSE),"")</f>
        <v/>
      </c>
      <c r="G256" s="14">
        <f>COUNTIF($E$9:E256,E256)</f>
        <v>195</v>
      </c>
      <c r="H256" s="60"/>
      <c r="J256" s="5"/>
    </row>
    <row r="257" spans="2:10" x14ac:dyDescent="0.35">
      <c r="B257" s="15"/>
      <c r="C257" s="33"/>
      <c r="D257" s="32">
        <f>+tblRace1G[[#This Row],[Position]]</f>
        <v>0</v>
      </c>
      <c r="E257" s="14" t="str">
        <f>IFERROR(VLOOKUP('Race1-Girl'!$C257,TeamDec!$D$9:$H$465,5,FALSE),"")</f>
        <v/>
      </c>
      <c r="F257" s="16" t="str">
        <f>IFERROR(VLOOKUP('Race1-Girl'!$C257,TeamDec!$D$9:$H$465,3,FALSE),"")</f>
        <v/>
      </c>
      <c r="G257" s="14">
        <f>COUNTIF($E$9:E257,E257)</f>
        <v>196</v>
      </c>
      <c r="H257" s="60"/>
      <c r="J257" s="5"/>
    </row>
    <row r="258" spans="2:10" x14ac:dyDescent="0.35">
      <c r="B258" s="15"/>
      <c r="C258" s="33"/>
      <c r="D258" s="32">
        <f>+tblRace1G[[#This Row],[Position]]</f>
        <v>0</v>
      </c>
      <c r="E258" s="14" t="str">
        <f>IFERROR(VLOOKUP('Race1-Girl'!$C258,TeamDec!$D$9:$H$465,5,FALSE),"")</f>
        <v/>
      </c>
      <c r="F258" s="16" t="str">
        <f>IFERROR(VLOOKUP('Race1-Girl'!$C258,TeamDec!$D$9:$H$465,3,FALSE),"")</f>
        <v/>
      </c>
      <c r="G258" s="14">
        <f>COUNTIF($E$9:E258,E258)</f>
        <v>197</v>
      </c>
      <c r="H258" s="60"/>
      <c r="J258" s="5"/>
    </row>
    <row r="259" spans="2:10" x14ac:dyDescent="0.35">
      <c r="B259" s="15"/>
      <c r="C259" s="33"/>
      <c r="D259" s="32">
        <f>+tblRace1G[[#This Row],[Position]]</f>
        <v>0</v>
      </c>
      <c r="E259" s="14" t="str">
        <f>IFERROR(VLOOKUP('Race1-Girl'!$C259,TeamDec!$D$9:$H$465,5,FALSE),"")</f>
        <v/>
      </c>
      <c r="F259" s="16" t="str">
        <f>IFERROR(VLOOKUP('Race1-Girl'!$C259,TeamDec!$D$9:$H$465,3,FALSE),"")</f>
        <v/>
      </c>
      <c r="G259" s="14">
        <f>COUNTIF($E$9:E259,E259)</f>
        <v>198</v>
      </c>
      <c r="H259" s="60"/>
      <c r="J259" s="5"/>
    </row>
    <row r="260" spans="2:10" x14ac:dyDescent="0.35">
      <c r="B260" s="15"/>
      <c r="C260" s="33"/>
      <c r="D260" s="32">
        <f>+tblRace1G[[#This Row],[Position]]</f>
        <v>0</v>
      </c>
      <c r="E260" s="14" t="str">
        <f>IFERROR(VLOOKUP('Race1-Girl'!$C260,TeamDec!$D$9:$H$465,5,FALSE),"")</f>
        <v/>
      </c>
      <c r="F260" s="16" t="str">
        <f>IFERROR(VLOOKUP('Race1-Girl'!$C260,TeamDec!$D$9:$H$465,3,FALSE),"")</f>
        <v/>
      </c>
      <c r="G260" s="14">
        <f>COUNTIF($E$9:E260,E260)</f>
        <v>199</v>
      </c>
      <c r="H260" s="60"/>
      <c r="J260" s="5"/>
    </row>
    <row r="261" spans="2:10" x14ac:dyDescent="0.35">
      <c r="B261" s="15"/>
      <c r="C261" s="33"/>
      <c r="D261" s="32">
        <f>+tblRace1G[[#This Row],[Position]]</f>
        <v>0</v>
      </c>
      <c r="E261" s="14" t="str">
        <f>IFERROR(VLOOKUP('Race1-Girl'!$C261,TeamDec!$D$9:$H$465,5,FALSE),"")</f>
        <v/>
      </c>
      <c r="F261" s="16" t="str">
        <f>IFERROR(VLOOKUP('Race1-Girl'!$C261,TeamDec!$D$9:$H$465,3,FALSE),"")</f>
        <v/>
      </c>
      <c r="G261" s="14">
        <f>COUNTIF($E$9:E261,E261)</f>
        <v>200</v>
      </c>
      <c r="H261" s="60"/>
      <c r="J261" s="5"/>
    </row>
    <row r="262" spans="2:10" x14ac:dyDescent="0.35">
      <c r="B262" s="15"/>
      <c r="C262" s="33"/>
      <c r="D262" s="32">
        <f>+tblRace1G[[#This Row],[Position]]</f>
        <v>0</v>
      </c>
      <c r="E262" s="14" t="str">
        <f>IFERROR(VLOOKUP('Race1-Girl'!$C262,TeamDec!$D$9:$H$465,5,FALSE),"")</f>
        <v/>
      </c>
      <c r="F262" s="16" t="str">
        <f>IFERROR(VLOOKUP('Race1-Girl'!$C262,TeamDec!$D$9:$H$465,3,FALSE),"")</f>
        <v/>
      </c>
      <c r="G262" s="14">
        <f>COUNTIF($E$9:E262,E262)</f>
        <v>201</v>
      </c>
      <c r="H262" s="60"/>
      <c r="J262" s="5"/>
    </row>
    <row r="263" spans="2:10" x14ac:dyDescent="0.35">
      <c r="B263" s="15"/>
      <c r="C263" s="33"/>
      <c r="D263" s="32">
        <f>+tblRace1G[[#This Row],[Position]]</f>
        <v>0</v>
      </c>
      <c r="E263" s="14" t="str">
        <f>IFERROR(VLOOKUP('Race1-Girl'!$C263,TeamDec!$D$9:$H$465,5,FALSE),"")</f>
        <v/>
      </c>
      <c r="F263" s="16" t="str">
        <f>IFERROR(VLOOKUP('Race1-Girl'!$C263,TeamDec!$D$9:$H$465,3,FALSE),"")</f>
        <v/>
      </c>
      <c r="G263" s="14">
        <f>COUNTIF($E$9:E263,E263)</f>
        <v>202</v>
      </c>
      <c r="H263" s="60"/>
      <c r="J263" s="5"/>
    </row>
    <row r="264" spans="2:10" x14ac:dyDescent="0.35">
      <c r="B264" s="15"/>
      <c r="C264" s="33"/>
      <c r="D264" s="32">
        <f>+tblRace1G[[#This Row],[Position]]</f>
        <v>0</v>
      </c>
      <c r="E264" s="14" t="str">
        <f>IFERROR(VLOOKUP('Race1-Girl'!$C264,TeamDec!$D$9:$H$465,5,FALSE),"")</f>
        <v/>
      </c>
      <c r="F264" s="16" t="str">
        <f>IFERROR(VLOOKUP('Race1-Girl'!$C264,TeamDec!$D$9:$H$465,3,FALSE),"")</f>
        <v/>
      </c>
      <c r="G264" s="14">
        <f>COUNTIF($E$9:E264,E264)</f>
        <v>203</v>
      </c>
      <c r="H264" s="60"/>
      <c r="J264" s="5"/>
    </row>
    <row r="265" spans="2:10" x14ac:dyDescent="0.35">
      <c r="B265" s="15"/>
      <c r="C265" s="33"/>
      <c r="D265" s="32">
        <f>+tblRace1G[[#This Row],[Position]]</f>
        <v>0</v>
      </c>
      <c r="E265" s="14" t="str">
        <f>IFERROR(VLOOKUP('Race1-Girl'!$C265,TeamDec!$D$9:$H$465,5,FALSE),"")</f>
        <v/>
      </c>
      <c r="F265" s="16" t="str">
        <f>IFERROR(VLOOKUP('Race1-Girl'!$C265,TeamDec!$D$9:$H$465,3,FALSE),"")</f>
        <v/>
      </c>
      <c r="G265" s="14">
        <f>COUNTIF($E$9:E265,E265)</f>
        <v>204</v>
      </c>
      <c r="H265" s="60"/>
      <c r="J265" s="5"/>
    </row>
    <row r="266" spans="2:10" x14ac:dyDescent="0.35">
      <c r="B266" s="15"/>
      <c r="C266" s="33"/>
      <c r="D266" s="32">
        <f>+tblRace1G[[#This Row],[Position]]</f>
        <v>0</v>
      </c>
      <c r="E266" s="14" t="str">
        <f>IFERROR(VLOOKUP('Race1-Girl'!$C266,TeamDec!$D$9:$H$465,5,FALSE),"")</f>
        <v/>
      </c>
      <c r="F266" s="16" t="str">
        <f>IFERROR(VLOOKUP('Race1-Girl'!$C266,TeamDec!$D$9:$H$465,3,FALSE),"")</f>
        <v/>
      </c>
      <c r="G266" s="14">
        <f>COUNTIF($E$9:E266,E266)</f>
        <v>205</v>
      </c>
      <c r="H266" s="60"/>
      <c r="J266" s="5"/>
    </row>
    <row r="267" spans="2:10" x14ac:dyDescent="0.35">
      <c r="B267" s="15"/>
      <c r="C267" s="33"/>
      <c r="D267" s="32">
        <f>+tblRace1G[[#This Row],[Position]]</f>
        <v>0</v>
      </c>
      <c r="E267" s="14" t="str">
        <f>IFERROR(VLOOKUP('Race1-Girl'!$C267,TeamDec!$D$9:$H$465,5,FALSE),"")</f>
        <v/>
      </c>
      <c r="F267" s="16" t="str">
        <f>IFERROR(VLOOKUP('Race1-Girl'!$C267,TeamDec!$D$9:$H$465,3,FALSE),"")</f>
        <v/>
      </c>
      <c r="G267" s="14">
        <f>COUNTIF($E$9:E267,E267)</f>
        <v>206</v>
      </c>
      <c r="H267" s="60"/>
      <c r="J267" s="5"/>
    </row>
    <row r="268" spans="2:10" x14ac:dyDescent="0.35">
      <c r="B268" s="15"/>
      <c r="C268" s="33"/>
      <c r="D268" s="32">
        <f>+tblRace1G[[#This Row],[Position]]</f>
        <v>0</v>
      </c>
      <c r="E268" s="14" t="str">
        <f>IFERROR(VLOOKUP('Race1-Girl'!$C268,TeamDec!$D$9:$H$465,5,FALSE),"")</f>
        <v/>
      </c>
      <c r="F268" s="16" t="str">
        <f>IFERROR(VLOOKUP('Race1-Girl'!$C268,TeamDec!$D$9:$H$465,3,FALSE),"")</f>
        <v/>
      </c>
      <c r="G268" s="14">
        <f>COUNTIF($E$9:E268,E268)</f>
        <v>207</v>
      </c>
      <c r="H268" s="60"/>
      <c r="J268" s="5"/>
    </row>
    <row r="269" spans="2:10" x14ac:dyDescent="0.35">
      <c r="B269" s="15"/>
      <c r="C269" s="33"/>
      <c r="D269" s="32">
        <f>+tblRace1G[[#This Row],[Position]]</f>
        <v>0</v>
      </c>
      <c r="E269" s="14" t="str">
        <f>IFERROR(VLOOKUP('Race1-Girl'!$C269,TeamDec!$D$9:$H$465,5,FALSE),"")</f>
        <v/>
      </c>
      <c r="F269" s="16" t="str">
        <f>IFERROR(VLOOKUP('Race1-Girl'!$C269,TeamDec!$D$9:$H$465,3,FALSE),"")</f>
        <v/>
      </c>
      <c r="G269" s="14">
        <f>COUNTIF($E$9:E269,E269)</f>
        <v>208</v>
      </c>
      <c r="H269" s="60"/>
      <c r="J269" s="5"/>
    </row>
    <row r="270" spans="2:10" x14ac:dyDescent="0.35">
      <c r="B270" s="15"/>
      <c r="C270" s="33"/>
      <c r="D270" s="32">
        <f>+tblRace1G[[#This Row],[Position]]</f>
        <v>0</v>
      </c>
      <c r="E270" s="14" t="str">
        <f>IFERROR(VLOOKUP('Race1-Girl'!$C270,TeamDec!$D$9:$H$465,5,FALSE),"")</f>
        <v/>
      </c>
      <c r="F270" s="16" t="str">
        <f>IFERROR(VLOOKUP('Race1-Girl'!$C270,TeamDec!$D$9:$H$465,3,FALSE),"")</f>
        <v/>
      </c>
      <c r="G270" s="14">
        <f>COUNTIF($E$9:E270,E270)</f>
        <v>209</v>
      </c>
      <c r="H270" s="60"/>
      <c r="J270" s="5"/>
    </row>
    <row r="271" spans="2:10" x14ac:dyDescent="0.35">
      <c r="B271" s="15"/>
      <c r="C271" s="33"/>
      <c r="D271" s="32">
        <f>+tblRace1G[[#This Row],[Position]]</f>
        <v>0</v>
      </c>
      <c r="E271" s="14" t="str">
        <f>IFERROR(VLOOKUP('Race1-Girl'!$C271,TeamDec!$D$9:$H$465,5,FALSE),"")</f>
        <v/>
      </c>
      <c r="F271" s="16" t="str">
        <f>IFERROR(VLOOKUP('Race1-Girl'!$C271,TeamDec!$D$9:$H$465,3,FALSE),"")</f>
        <v/>
      </c>
      <c r="G271" s="14">
        <f>COUNTIF($E$9:E271,E271)</f>
        <v>210</v>
      </c>
      <c r="H271" s="60"/>
      <c r="J271" s="5"/>
    </row>
    <row r="272" spans="2:10" x14ac:dyDescent="0.35">
      <c r="B272" s="15"/>
      <c r="C272" s="33"/>
      <c r="D272" s="32">
        <f>+tblRace1G[[#This Row],[Position]]</f>
        <v>0</v>
      </c>
      <c r="E272" s="14" t="str">
        <f>IFERROR(VLOOKUP('Race1-Girl'!$C272,TeamDec!$D$9:$H$465,5,FALSE),"")</f>
        <v/>
      </c>
      <c r="F272" s="16" t="str">
        <f>IFERROR(VLOOKUP('Race1-Girl'!$C272,TeamDec!$D$9:$H$465,3,FALSE),"")</f>
        <v/>
      </c>
      <c r="G272" s="14">
        <f>COUNTIF($E$9:E272,E272)</f>
        <v>211</v>
      </c>
      <c r="H272" s="60"/>
      <c r="J272" s="5"/>
    </row>
    <row r="273" spans="2:10" x14ac:dyDescent="0.35">
      <c r="B273" s="15"/>
      <c r="C273" s="33"/>
      <c r="D273" s="32">
        <f>+tblRace1G[[#This Row],[Position]]</f>
        <v>0</v>
      </c>
      <c r="E273" s="14" t="str">
        <f>IFERROR(VLOOKUP('Race1-Girl'!$C273,TeamDec!$D$9:$H$465,5,FALSE),"")</f>
        <v/>
      </c>
      <c r="F273" s="16" t="str">
        <f>IFERROR(VLOOKUP('Race1-Girl'!$C273,TeamDec!$D$9:$H$465,3,FALSE),"")</f>
        <v/>
      </c>
      <c r="G273" s="14">
        <f>COUNTIF($E$9:E273,E273)</f>
        <v>212</v>
      </c>
      <c r="H273" s="60"/>
      <c r="J273" s="5"/>
    </row>
    <row r="274" spans="2:10" x14ac:dyDescent="0.35">
      <c r="B274" s="15"/>
      <c r="C274" s="33"/>
      <c r="D274" s="32">
        <f>+tblRace1G[[#This Row],[Position]]</f>
        <v>0</v>
      </c>
      <c r="E274" s="14" t="str">
        <f>IFERROR(VLOOKUP('Race1-Girl'!$C274,TeamDec!$D$9:$H$465,5,FALSE),"")</f>
        <v/>
      </c>
      <c r="F274" s="16" t="str">
        <f>IFERROR(VLOOKUP('Race1-Girl'!$C274,TeamDec!$D$9:$H$465,3,FALSE),"")</f>
        <v/>
      </c>
      <c r="G274" s="14">
        <f>COUNTIF($E$9:E274,E274)</f>
        <v>213</v>
      </c>
      <c r="H274" s="60"/>
      <c r="J274" s="5"/>
    </row>
    <row r="275" spans="2:10" x14ac:dyDescent="0.35">
      <c r="B275" s="15"/>
      <c r="C275" s="33"/>
      <c r="D275" s="32">
        <f>+tblRace1G[[#This Row],[Position]]</f>
        <v>0</v>
      </c>
      <c r="E275" s="14" t="str">
        <f>IFERROR(VLOOKUP('Race1-Girl'!$C275,TeamDec!$D$9:$H$465,5,FALSE),"")</f>
        <v/>
      </c>
      <c r="F275" s="16" t="str">
        <f>IFERROR(VLOOKUP('Race1-Girl'!$C275,TeamDec!$D$9:$H$465,3,FALSE),"")</f>
        <v/>
      </c>
      <c r="G275" s="14">
        <f>COUNTIF($E$9:E275,E275)</f>
        <v>214</v>
      </c>
      <c r="H275" s="60"/>
      <c r="J275" s="5"/>
    </row>
    <row r="276" spans="2:10" x14ac:dyDescent="0.35">
      <c r="B276" s="15"/>
      <c r="C276" s="33"/>
      <c r="D276" s="32">
        <f>+tblRace1G[[#This Row],[Position]]</f>
        <v>0</v>
      </c>
      <c r="E276" s="14" t="str">
        <f>IFERROR(VLOOKUP('Race1-Girl'!$C276,TeamDec!$D$9:$H$465,5,FALSE),"")</f>
        <v/>
      </c>
      <c r="F276" s="16" t="str">
        <f>IFERROR(VLOOKUP('Race1-Girl'!$C276,TeamDec!$D$9:$H$465,3,FALSE),"")</f>
        <v/>
      </c>
      <c r="G276" s="14">
        <f>COUNTIF($E$9:E276,E276)</f>
        <v>215</v>
      </c>
      <c r="H276" s="60"/>
      <c r="J276" s="5"/>
    </row>
    <row r="277" spans="2:10" x14ac:dyDescent="0.35">
      <c r="B277" s="15"/>
      <c r="C277" s="33"/>
      <c r="D277" s="32">
        <f>+tblRace1G[[#This Row],[Position]]</f>
        <v>0</v>
      </c>
      <c r="E277" s="14" t="str">
        <f>IFERROR(VLOOKUP('Race1-Girl'!$C277,TeamDec!$D$9:$H$465,5,FALSE),"")</f>
        <v/>
      </c>
      <c r="F277" s="16" t="str">
        <f>IFERROR(VLOOKUP('Race1-Girl'!$C277,TeamDec!$D$9:$H$465,3,FALSE),"")</f>
        <v/>
      </c>
      <c r="G277" s="14">
        <f>COUNTIF($E$9:E277,E277)</f>
        <v>216</v>
      </c>
      <c r="H277" s="60"/>
      <c r="J277" s="5"/>
    </row>
    <row r="278" spans="2:10" x14ac:dyDescent="0.35">
      <c r="B278" s="15"/>
      <c r="C278" s="33"/>
      <c r="D278" s="32">
        <f>+tblRace1G[[#This Row],[Position]]</f>
        <v>0</v>
      </c>
      <c r="E278" s="14" t="str">
        <f>IFERROR(VLOOKUP('Race1-Girl'!$C278,TeamDec!$D$9:$H$465,5,FALSE),"")</f>
        <v/>
      </c>
      <c r="F278" s="16" t="str">
        <f>IFERROR(VLOOKUP('Race1-Girl'!$C278,TeamDec!$D$9:$H$465,3,FALSE),"")</f>
        <v/>
      </c>
      <c r="G278" s="14">
        <f>COUNTIF($E$9:E278,E278)</f>
        <v>217</v>
      </c>
      <c r="H278" s="60"/>
      <c r="J278" s="5"/>
    </row>
    <row r="279" spans="2:10" x14ac:dyDescent="0.35">
      <c r="B279" s="15"/>
      <c r="C279" s="33"/>
      <c r="D279" s="32">
        <f>+tblRace1G[[#This Row],[Position]]</f>
        <v>0</v>
      </c>
      <c r="E279" s="14" t="str">
        <f>IFERROR(VLOOKUP('Race1-Girl'!$C279,TeamDec!$D$9:$H$465,5,FALSE),"")</f>
        <v/>
      </c>
      <c r="F279" s="16" t="str">
        <f>IFERROR(VLOOKUP('Race1-Girl'!$C279,TeamDec!$D$9:$H$465,3,FALSE),"")</f>
        <v/>
      </c>
      <c r="G279" s="14">
        <f>COUNTIF($E$9:E279,E279)</f>
        <v>218</v>
      </c>
      <c r="H279" s="60"/>
      <c r="J279" s="5"/>
    </row>
    <row r="280" spans="2:10" x14ac:dyDescent="0.35">
      <c r="B280" s="15"/>
      <c r="C280" s="33"/>
      <c r="D280" s="32">
        <f>+tblRace1G[[#This Row],[Position]]</f>
        <v>0</v>
      </c>
      <c r="E280" s="14" t="str">
        <f>IFERROR(VLOOKUP('Race1-Girl'!$C280,TeamDec!$D$9:$H$465,5,FALSE),"")</f>
        <v/>
      </c>
      <c r="F280" s="16" t="str">
        <f>IFERROR(VLOOKUP('Race1-Girl'!$C280,TeamDec!$D$9:$H$465,3,FALSE),"")</f>
        <v/>
      </c>
      <c r="G280" s="14">
        <f>COUNTIF($E$9:E280,E280)</f>
        <v>219</v>
      </c>
      <c r="H280" s="60"/>
      <c r="J280" s="5"/>
    </row>
    <row r="281" spans="2:10" x14ac:dyDescent="0.35">
      <c r="B281" s="15"/>
      <c r="C281" s="33"/>
      <c r="D281" s="32">
        <f>+tblRace1G[[#This Row],[Position]]</f>
        <v>0</v>
      </c>
      <c r="E281" s="14" t="str">
        <f>IFERROR(VLOOKUP('Race1-Girl'!$C281,TeamDec!$D$9:$H$465,5,FALSE),"")</f>
        <v/>
      </c>
      <c r="F281" s="16" t="str">
        <f>IFERROR(VLOOKUP('Race1-Girl'!$C281,TeamDec!$D$9:$H$465,3,FALSE),"")</f>
        <v/>
      </c>
      <c r="G281" s="14">
        <f>COUNTIF($E$9:E281,E281)</f>
        <v>220</v>
      </c>
      <c r="H281" s="60"/>
      <c r="J281" s="5"/>
    </row>
    <row r="282" spans="2:10" x14ac:dyDescent="0.35">
      <c r="B282" s="15"/>
      <c r="C282" s="33"/>
      <c r="D282" s="32">
        <f>+tblRace1G[[#This Row],[Position]]</f>
        <v>0</v>
      </c>
      <c r="E282" s="14" t="str">
        <f>IFERROR(VLOOKUP('Race1-Girl'!$C282,TeamDec!$D$9:$H$465,5,FALSE),"")</f>
        <v/>
      </c>
      <c r="F282" s="16" t="str">
        <f>IFERROR(VLOOKUP('Race1-Girl'!$C282,TeamDec!$D$9:$H$465,3,FALSE),"")</f>
        <v/>
      </c>
      <c r="G282" s="14">
        <f>COUNTIF($E$9:E282,E282)</f>
        <v>221</v>
      </c>
      <c r="H282" s="60"/>
      <c r="J282" s="5"/>
    </row>
    <row r="283" spans="2:10" x14ac:dyDescent="0.35">
      <c r="B283" s="15"/>
      <c r="C283" s="33"/>
      <c r="D283" s="32">
        <f>+tblRace1G[[#This Row],[Position]]</f>
        <v>0</v>
      </c>
      <c r="E283" s="14" t="str">
        <f>IFERROR(VLOOKUP('Race1-Girl'!$C283,TeamDec!$D$9:$H$465,5,FALSE),"")</f>
        <v/>
      </c>
      <c r="F283" s="16" t="str">
        <f>IFERROR(VLOOKUP('Race1-Girl'!$C283,TeamDec!$D$9:$H$465,3,FALSE),"")</f>
        <v/>
      </c>
      <c r="G283" s="14">
        <f>COUNTIF($E$9:E283,E283)</f>
        <v>222</v>
      </c>
      <c r="H283" s="60"/>
      <c r="J283" s="5"/>
    </row>
    <row r="284" spans="2:10" x14ac:dyDescent="0.35">
      <c r="B284" s="15"/>
      <c r="C284" s="33"/>
      <c r="D284" s="32">
        <f>+tblRace1G[[#This Row],[Position]]</f>
        <v>0</v>
      </c>
      <c r="E284" s="14" t="str">
        <f>IFERROR(VLOOKUP('Race1-Girl'!$C284,TeamDec!$D$9:$H$465,5,FALSE),"")</f>
        <v/>
      </c>
      <c r="F284" s="16" t="str">
        <f>IFERROR(VLOOKUP('Race1-Girl'!$C284,TeamDec!$D$9:$H$465,3,FALSE),"")</f>
        <v/>
      </c>
      <c r="G284" s="14">
        <f>COUNTIF($E$9:E284,E284)</f>
        <v>223</v>
      </c>
      <c r="H284" s="60"/>
      <c r="J284" s="5"/>
    </row>
    <row r="285" spans="2:10" x14ac:dyDescent="0.35">
      <c r="B285" s="15"/>
      <c r="C285" s="33"/>
      <c r="D285" s="32">
        <f>+tblRace1G[[#This Row],[Position]]</f>
        <v>0</v>
      </c>
      <c r="E285" s="14" t="str">
        <f>IFERROR(VLOOKUP('Race1-Girl'!$C285,TeamDec!$D$9:$H$465,5,FALSE),"")</f>
        <v/>
      </c>
      <c r="F285" s="16" t="str">
        <f>IFERROR(VLOOKUP('Race1-Girl'!$C285,TeamDec!$D$9:$H$465,3,FALSE),"")</f>
        <v/>
      </c>
      <c r="G285" s="14">
        <f>COUNTIF($E$9:E285,E285)</f>
        <v>224</v>
      </c>
      <c r="H285" s="60"/>
      <c r="J285" s="5"/>
    </row>
    <row r="286" spans="2:10" x14ac:dyDescent="0.35">
      <c r="B286" s="15"/>
      <c r="C286" s="33"/>
      <c r="D286" s="32">
        <f>+tblRace1G[[#This Row],[Position]]</f>
        <v>0</v>
      </c>
      <c r="E286" s="14" t="str">
        <f>IFERROR(VLOOKUP('Race1-Girl'!$C286,TeamDec!$D$9:$H$465,5,FALSE),"")</f>
        <v/>
      </c>
      <c r="F286" s="16" t="str">
        <f>IFERROR(VLOOKUP('Race1-Girl'!$C286,TeamDec!$D$9:$H$465,3,FALSE),"")</f>
        <v/>
      </c>
      <c r="G286" s="14">
        <f>COUNTIF($E$9:E286,E286)</f>
        <v>225</v>
      </c>
      <c r="H286" s="60"/>
      <c r="J286" s="5"/>
    </row>
    <row r="287" spans="2:10" x14ac:dyDescent="0.35">
      <c r="B287" s="15"/>
      <c r="C287" s="33"/>
      <c r="D287" s="32">
        <f>+tblRace1G[[#This Row],[Position]]</f>
        <v>0</v>
      </c>
      <c r="E287" s="14" t="str">
        <f>IFERROR(VLOOKUP('Race1-Girl'!$C287,TeamDec!$D$9:$H$465,5,FALSE),"")</f>
        <v/>
      </c>
      <c r="F287" s="16" t="str">
        <f>IFERROR(VLOOKUP('Race1-Girl'!$C287,TeamDec!$D$9:$H$465,3,FALSE),"")</f>
        <v/>
      </c>
      <c r="G287" s="14">
        <f>COUNTIF($E$9:E287,E287)</f>
        <v>226</v>
      </c>
      <c r="H287" s="60"/>
      <c r="J287" s="5"/>
    </row>
    <row r="288" spans="2:10" x14ac:dyDescent="0.35">
      <c r="B288" s="15"/>
      <c r="C288" s="33"/>
      <c r="D288" s="32">
        <f>+tblRace1G[[#This Row],[Position]]</f>
        <v>0</v>
      </c>
      <c r="E288" s="14" t="str">
        <f>IFERROR(VLOOKUP('Race1-Girl'!$C288,TeamDec!$D$9:$H$465,5,FALSE),"")</f>
        <v/>
      </c>
      <c r="F288" s="16" t="str">
        <f>IFERROR(VLOOKUP('Race1-Girl'!$C288,TeamDec!$D$9:$H$465,3,FALSE),"")</f>
        <v/>
      </c>
      <c r="G288" s="14">
        <f>COUNTIF($E$9:E288,E288)</f>
        <v>227</v>
      </c>
      <c r="H288" s="60"/>
      <c r="J288" s="5"/>
    </row>
    <row r="289" spans="2:10" x14ac:dyDescent="0.35">
      <c r="B289" s="15"/>
      <c r="C289" s="33"/>
      <c r="D289" s="32">
        <f>+tblRace1G[[#This Row],[Position]]</f>
        <v>0</v>
      </c>
      <c r="E289" s="14" t="str">
        <f>IFERROR(VLOOKUP('Race1-Girl'!$C289,TeamDec!$D$9:$H$465,5,FALSE),"")</f>
        <v/>
      </c>
      <c r="F289" s="16" t="str">
        <f>IFERROR(VLOOKUP('Race1-Girl'!$C289,TeamDec!$D$9:$H$465,3,FALSE),"")</f>
        <v/>
      </c>
      <c r="G289" s="14">
        <f>COUNTIF($E$9:E289,E289)</f>
        <v>228</v>
      </c>
      <c r="H289" s="60"/>
      <c r="J289" s="5"/>
    </row>
    <row r="290" spans="2:10" x14ac:dyDescent="0.35">
      <c r="B290" s="15"/>
      <c r="C290" s="33"/>
      <c r="D290" s="32">
        <f>+tblRace1G[[#This Row],[Position]]</f>
        <v>0</v>
      </c>
      <c r="E290" s="14" t="str">
        <f>IFERROR(VLOOKUP('Race1-Girl'!$C290,TeamDec!$D$9:$H$465,5,FALSE),"")</f>
        <v/>
      </c>
      <c r="F290" s="16" t="str">
        <f>IFERROR(VLOOKUP('Race1-Girl'!$C290,TeamDec!$D$9:$H$465,3,FALSE),"")</f>
        <v/>
      </c>
      <c r="G290" s="14">
        <f>COUNTIF($E$9:E290,E290)</f>
        <v>229</v>
      </c>
      <c r="H290" s="60"/>
      <c r="J290" s="5"/>
    </row>
    <row r="291" spans="2:10" x14ac:dyDescent="0.35">
      <c r="B291" s="15"/>
      <c r="C291" s="33"/>
      <c r="D291" s="32">
        <f>+tblRace1G[[#This Row],[Position]]</f>
        <v>0</v>
      </c>
      <c r="E291" s="14" t="str">
        <f>IFERROR(VLOOKUP('Race1-Girl'!$C291,TeamDec!$D$9:$H$465,5,FALSE),"")</f>
        <v/>
      </c>
      <c r="F291" s="16" t="str">
        <f>IFERROR(VLOOKUP('Race1-Girl'!$C291,TeamDec!$D$9:$H$465,3,FALSE),"")</f>
        <v/>
      </c>
      <c r="G291" s="14">
        <f>COUNTIF($E$9:E291,E291)</f>
        <v>230</v>
      </c>
      <c r="H291" s="60"/>
      <c r="J291" s="5"/>
    </row>
    <row r="292" spans="2:10" x14ac:dyDescent="0.35">
      <c r="B292" s="15"/>
      <c r="C292" s="33"/>
      <c r="D292" s="32">
        <f>+tblRace1G[[#This Row],[Position]]</f>
        <v>0</v>
      </c>
      <c r="E292" s="14" t="str">
        <f>IFERROR(VLOOKUP('Race1-Girl'!$C292,TeamDec!$D$9:$H$465,5,FALSE),"")</f>
        <v/>
      </c>
      <c r="F292" s="16" t="str">
        <f>IFERROR(VLOOKUP('Race1-Girl'!$C292,TeamDec!$D$9:$H$465,3,FALSE),"")</f>
        <v/>
      </c>
      <c r="G292" s="14">
        <f>COUNTIF($E$9:E292,E292)</f>
        <v>231</v>
      </c>
      <c r="H292" s="60"/>
      <c r="J292" s="5"/>
    </row>
    <row r="293" spans="2:10" x14ac:dyDescent="0.35">
      <c r="B293" s="15"/>
      <c r="C293" s="33"/>
      <c r="D293" s="32">
        <f>+tblRace1G[[#This Row],[Position]]</f>
        <v>0</v>
      </c>
      <c r="E293" s="14" t="str">
        <f>IFERROR(VLOOKUP('Race1-Girl'!$C293,TeamDec!$D$9:$H$465,5,FALSE),"")</f>
        <v/>
      </c>
      <c r="F293" s="16" t="str">
        <f>IFERROR(VLOOKUP('Race1-Girl'!$C293,TeamDec!$D$9:$H$465,3,FALSE),"")</f>
        <v/>
      </c>
      <c r="G293" s="14">
        <f>COUNTIF($E$9:E293,E293)</f>
        <v>232</v>
      </c>
      <c r="H293" s="60"/>
      <c r="J293" s="5"/>
    </row>
    <row r="294" spans="2:10" x14ac:dyDescent="0.35">
      <c r="B294" s="15"/>
      <c r="C294" s="33"/>
      <c r="D294" s="32">
        <f>+tblRace1G[[#This Row],[Position]]</f>
        <v>0</v>
      </c>
      <c r="E294" s="14" t="str">
        <f>IFERROR(VLOOKUP('Race1-Girl'!$C294,TeamDec!$D$9:$H$465,5,FALSE),"")</f>
        <v/>
      </c>
      <c r="F294" s="16" t="str">
        <f>IFERROR(VLOOKUP('Race1-Girl'!$C294,TeamDec!$D$9:$H$465,3,FALSE),"")</f>
        <v/>
      </c>
      <c r="G294" s="14">
        <f>COUNTIF($E$9:E294,E294)</f>
        <v>233</v>
      </c>
      <c r="H294" s="60"/>
      <c r="J294" s="5"/>
    </row>
    <row r="295" spans="2:10" x14ac:dyDescent="0.35">
      <c r="B295" s="15"/>
      <c r="C295" s="33"/>
      <c r="D295" s="32">
        <f>+tblRace1G[[#This Row],[Position]]</f>
        <v>0</v>
      </c>
      <c r="E295" s="14" t="str">
        <f>IFERROR(VLOOKUP('Race1-Girl'!$C295,TeamDec!$D$9:$H$465,5,FALSE),"")</f>
        <v/>
      </c>
      <c r="F295" s="16" t="str">
        <f>IFERROR(VLOOKUP('Race1-Girl'!$C295,TeamDec!$D$9:$H$465,3,FALSE),"")</f>
        <v/>
      </c>
      <c r="G295" s="14">
        <f>COUNTIF($E$9:E295,E295)</f>
        <v>234</v>
      </c>
      <c r="H295" s="60"/>
      <c r="J295" s="5"/>
    </row>
    <row r="296" spans="2:10" x14ac:dyDescent="0.35">
      <c r="B296" s="15"/>
      <c r="C296" s="33"/>
      <c r="D296" s="32">
        <f>+tblRace1G[[#This Row],[Position]]</f>
        <v>0</v>
      </c>
      <c r="E296" s="14" t="str">
        <f>IFERROR(VLOOKUP('Race1-Girl'!$C296,TeamDec!$D$9:$H$465,5,FALSE),"")</f>
        <v/>
      </c>
      <c r="F296" s="16" t="str">
        <f>IFERROR(VLOOKUP('Race1-Girl'!$C296,TeamDec!$D$9:$H$465,3,FALSE),"")</f>
        <v/>
      </c>
      <c r="G296" s="14">
        <f>COUNTIF($E$9:E296,E296)</f>
        <v>235</v>
      </c>
      <c r="H296" s="60"/>
      <c r="J296" s="5"/>
    </row>
    <row r="297" spans="2:10" x14ac:dyDescent="0.35">
      <c r="B297" s="15"/>
      <c r="C297" s="33"/>
      <c r="D297" s="32">
        <f>+tblRace1G[[#This Row],[Position]]</f>
        <v>0</v>
      </c>
      <c r="E297" s="14" t="str">
        <f>IFERROR(VLOOKUP('Race1-Girl'!$C297,TeamDec!$D$9:$H$465,5,FALSE),"")</f>
        <v/>
      </c>
      <c r="F297" s="16" t="str">
        <f>IFERROR(VLOOKUP('Race1-Girl'!$C297,TeamDec!$D$9:$H$465,3,FALSE),"")</f>
        <v/>
      </c>
      <c r="G297" s="14">
        <f>COUNTIF($E$9:E297,E297)</f>
        <v>236</v>
      </c>
      <c r="H297" s="60"/>
      <c r="J297" s="5"/>
    </row>
    <row r="298" spans="2:10" x14ac:dyDescent="0.35">
      <c r="B298" s="15"/>
      <c r="C298" s="33"/>
      <c r="D298" s="32">
        <f>+tblRace1G[[#This Row],[Position]]</f>
        <v>0</v>
      </c>
      <c r="E298" s="14" t="str">
        <f>IFERROR(VLOOKUP('Race1-Girl'!$C298,TeamDec!$D$9:$H$465,5,FALSE),"")</f>
        <v/>
      </c>
      <c r="F298" s="16" t="str">
        <f>IFERROR(VLOOKUP('Race1-Girl'!$C298,TeamDec!$D$9:$H$465,3,FALSE),"")</f>
        <v/>
      </c>
      <c r="G298" s="14">
        <f>COUNTIF($E$9:E298,E298)</f>
        <v>237</v>
      </c>
      <c r="H298" s="60"/>
      <c r="J298" s="5"/>
    </row>
    <row r="299" spans="2:10" x14ac:dyDescent="0.35">
      <c r="B299" s="15"/>
      <c r="C299" s="33"/>
      <c r="D299" s="32">
        <f>+tblRace1G[[#This Row],[Position]]</f>
        <v>0</v>
      </c>
      <c r="E299" s="14" t="str">
        <f>IFERROR(VLOOKUP('Race1-Girl'!$C299,TeamDec!$D$9:$H$465,5,FALSE),"")</f>
        <v/>
      </c>
      <c r="F299" s="16" t="str">
        <f>IFERROR(VLOOKUP('Race1-Girl'!$C299,TeamDec!$D$9:$H$465,3,FALSE),"")</f>
        <v/>
      </c>
      <c r="G299" s="14">
        <f>COUNTIF($E$9:E299,E299)</f>
        <v>238</v>
      </c>
      <c r="H299" s="60"/>
      <c r="J299" s="5"/>
    </row>
    <row r="300" spans="2:10" x14ac:dyDescent="0.35">
      <c r="B300" s="20"/>
      <c r="C300" s="34"/>
      <c r="D300" s="131">
        <f>+tblRace1G[[#This Row],[Position]]</f>
        <v>0</v>
      </c>
      <c r="E300" s="14" t="str">
        <f>IFERROR(VLOOKUP('Race1-Girl'!$C300,TeamDec!$D$9:$H$465,5,FALSE),"")</f>
        <v/>
      </c>
      <c r="F300" s="16" t="str">
        <f>IFERROR(VLOOKUP('Race1-Girl'!$C300,TeamDec!$D$9:$H$465,3,FALSE),"")</f>
        <v/>
      </c>
      <c r="G300" s="14">
        <f>COUNTIF($E$9:E300,E300)</f>
        <v>239</v>
      </c>
      <c r="H300" s="60"/>
      <c r="J300" s="5"/>
    </row>
  </sheetData>
  <sheetProtection algorithmName="SHA-512" hashValue="KTJv1uW5MDxSZDWOBpd0woV2KVwPHdUQN2EtTU2c45L3RKzu3C7tX1EVT4xPHHK1umjh1ay+1gIbeUBlvDug3w==" saltValue="RpvcSWaFR6RbbtDOFEMLwg==" spinCount="100000" sheet="1" selectLockedCells="1"/>
  <mergeCells count="4">
    <mergeCell ref="B2:C2"/>
    <mergeCell ref="B6:C6"/>
    <mergeCell ref="E4:G6"/>
    <mergeCell ref="F2:G2"/>
  </mergeCells>
  <conditionalFormatting sqref="B9:B23">
    <cfRule type="duplicateValues" dxfId="62" priority="14"/>
  </conditionalFormatting>
  <conditionalFormatting sqref="B24:B25 B48:B51">
    <cfRule type="duplicateValues" dxfId="61" priority="16"/>
  </conditionalFormatting>
  <conditionalFormatting sqref="B39">
    <cfRule type="duplicateValues" dxfId="60" priority="11"/>
  </conditionalFormatting>
  <conditionalFormatting sqref="B40">
    <cfRule type="duplicateValues" dxfId="59" priority="9"/>
  </conditionalFormatting>
  <conditionalFormatting sqref="B41:B44">
    <cfRule type="duplicateValues" dxfId="58" priority="8"/>
  </conditionalFormatting>
  <conditionalFormatting sqref="B45:B46">
    <cfRule type="duplicateValues" dxfId="57" priority="6"/>
  </conditionalFormatting>
  <conditionalFormatting sqref="B47">
    <cfRule type="duplicateValues" dxfId="56" priority="4"/>
  </conditionalFormatting>
  <conditionalFormatting sqref="B52:B61">
    <cfRule type="duplicateValues" dxfId="55" priority="2"/>
  </conditionalFormatting>
  <conditionalFormatting sqref="B62:B300">
    <cfRule type="duplicateValues" dxfId="54" priority="52"/>
  </conditionalFormatting>
  <conditionalFormatting sqref="C9:C23">
    <cfRule type="duplicateValues" dxfId="53" priority="13"/>
  </conditionalFormatting>
  <conditionalFormatting sqref="C24:C25 C40 C48:C51">
    <cfRule type="duplicateValues" dxfId="52" priority="15"/>
  </conditionalFormatting>
  <conditionalFormatting sqref="C37">
    <cfRule type="duplicateValues" dxfId="51" priority="12"/>
  </conditionalFormatting>
  <conditionalFormatting sqref="C39">
    <cfRule type="duplicateValues" dxfId="50" priority="10"/>
  </conditionalFormatting>
  <conditionalFormatting sqref="C41:C44">
    <cfRule type="duplicateValues" dxfId="49" priority="7"/>
  </conditionalFormatting>
  <conditionalFormatting sqref="C45:C46">
    <cfRule type="duplicateValues" dxfId="48" priority="5"/>
  </conditionalFormatting>
  <conditionalFormatting sqref="C47">
    <cfRule type="duplicateValues" dxfId="47" priority="3"/>
  </conditionalFormatting>
  <conditionalFormatting sqref="C52:C61">
    <cfRule type="duplicateValues" dxfId="46" priority="1"/>
  </conditionalFormatting>
  <conditionalFormatting sqref="C62:C300">
    <cfRule type="duplicateValues" dxfId="45" priority="50"/>
  </conditionalFormatting>
  <conditionalFormatting sqref="F9:G300">
    <cfRule type="containsText" dxfId="44" priority="51" operator="containsText" text="M">
      <formula>NOT(ISERROR(SEARCH("M",F9)))</formula>
    </cfRule>
  </conditionalFormatting>
  <conditionalFormatting sqref="G9:G300">
    <cfRule type="containsText" dxfId="43" priority="49" operator="containsText" text="F">
      <formula>NOT(ISERROR(SEARCH("F",G9)))</formula>
    </cfRule>
  </conditionalFormatting>
  <conditionalFormatting sqref="H9:H300">
    <cfRule type="containsText" dxfId="42" priority="48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4B5C8763-5A9A-465F-B5AD-37F014E43CD7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30ED86-7C62-4472-8174-5622057FD37F}">
          <x14:formula1>
            <xm:f>_xlfn.ANCHORARRAY(Lists!$AI$3)</xm:f>
          </x14:formula1>
          <xm:sqref>C24:C25 C37 C40 C48:C51 C62:C300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6432-9436-431E-AD5F-EC20C17A4EB3}">
  <sheetPr>
    <tabColor theme="3" tint="0.499984740745262"/>
  </sheetPr>
  <dimension ref="A1:H300"/>
  <sheetViews>
    <sheetView view="pageBreakPreview" zoomScaleNormal="135" zoomScaleSheetLayoutView="100" workbookViewId="0">
      <selection activeCell="C18" sqref="C18"/>
    </sheetView>
  </sheetViews>
  <sheetFormatPr defaultColWidth="8.81640625" defaultRowHeight="14.5" x14ac:dyDescent="0.35"/>
  <cols>
    <col min="1" max="1" width="9.1796875" style="5"/>
    <col min="2" max="2" width="21.7265625" style="10" customWidth="1"/>
    <col min="3" max="3" width="34.26953125" style="9" customWidth="1"/>
    <col min="4" max="4" width="34.26953125" style="9" hidden="1" customWidth="1"/>
    <col min="5" max="5" width="25.7265625" customWidth="1"/>
    <col min="6" max="6" width="23" bestFit="1" customWidth="1"/>
    <col min="7" max="7" width="9.1796875" style="5"/>
    <col min="8" max="8" width="11.7265625" style="5" customWidth="1"/>
  </cols>
  <sheetData>
    <row r="1" spans="2:8" x14ac:dyDescent="0.35">
      <c r="B1" s="5"/>
      <c r="C1" s="5"/>
      <c r="D1" s="5"/>
      <c r="E1" s="5"/>
      <c r="F1" s="5"/>
    </row>
    <row r="2" spans="2:8" ht="18.5" x14ac:dyDescent="0.45">
      <c r="B2" s="176" t="s">
        <v>58</v>
      </c>
      <c r="C2" s="178"/>
      <c r="D2" s="48"/>
      <c r="E2" s="8" t="s">
        <v>38</v>
      </c>
      <c r="F2" s="8">
        <f>TeamDec!$T$4</f>
        <v>45683</v>
      </c>
    </row>
    <row r="3" spans="2:8" x14ac:dyDescent="0.35">
      <c r="B3" s="5"/>
      <c r="C3" s="5"/>
      <c r="D3" s="5"/>
      <c r="E3" s="5"/>
      <c r="F3" s="5"/>
    </row>
    <row r="4" spans="2:8" ht="18.75" customHeight="1" x14ac:dyDescent="0.45">
      <c r="B4" s="8" t="s">
        <v>39</v>
      </c>
      <c r="C4" s="12" t="str">
        <f>TeamDec!$T$6</f>
        <v>Wix</v>
      </c>
      <c r="D4" s="12"/>
      <c r="E4" s="181" t="s">
        <v>114</v>
      </c>
      <c r="F4" s="182"/>
    </row>
    <row r="5" spans="2:8" x14ac:dyDescent="0.35">
      <c r="B5" s="5"/>
      <c r="C5" s="5"/>
      <c r="D5" s="5"/>
      <c r="E5" s="182"/>
      <c r="F5" s="182"/>
    </row>
    <row r="6" spans="2:8" ht="18.5" x14ac:dyDescent="0.45">
      <c r="B6" s="176" t="s">
        <v>100</v>
      </c>
      <c r="C6" s="178"/>
      <c r="D6" s="11"/>
      <c r="E6" s="182"/>
      <c r="F6" s="182"/>
    </row>
    <row r="7" spans="2:8" x14ac:dyDescent="0.35">
      <c r="B7" s="5"/>
      <c r="C7" s="5"/>
      <c r="D7" s="5"/>
      <c r="E7" s="5"/>
      <c r="F7" s="5"/>
    </row>
    <row r="8" spans="2:8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</row>
    <row r="9" spans="2:8" x14ac:dyDescent="0.35">
      <c r="B9" s="15">
        <v>1</v>
      </c>
      <c r="C9" s="6" t="s">
        <v>717</v>
      </c>
      <c r="D9" s="1">
        <f>+tblRace2B[[#This Row],[Position]]</f>
        <v>1</v>
      </c>
      <c r="E9" s="14" t="str">
        <f>IFERROR(VLOOKUP('Race2-Boy'!$C9,TeamDec!$D$9:$H$465,5,FALSE),"")</f>
        <v>U17</v>
      </c>
      <c r="F9" s="16" t="str">
        <f>IFERROR(VLOOKUP('Race2-Boy'!$C9,TeamDec!$D$9:$H$465,3,FALSE),"")</f>
        <v>M</v>
      </c>
      <c r="G9" s="14">
        <f>COUNTIF($E$9:E9,E9)</f>
        <v>1</v>
      </c>
      <c r="H9" s="60"/>
    </row>
    <row r="10" spans="2:8" x14ac:dyDescent="0.35">
      <c r="B10" s="15">
        <v>2</v>
      </c>
      <c r="C10" s="6" t="s">
        <v>819</v>
      </c>
      <c r="D10" s="1">
        <f>+tblRace2B[[#This Row],[Position]]</f>
        <v>2</v>
      </c>
      <c r="E10" s="14" t="str">
        <f>IFERROR(VLOOKUP('Race2-Boy'!$C10,TeamDec!$D$9:$H$465,5,FALSE),"")</f>
        <v>U15</v>
      </c>
      <c r="F10" s="16" t="str">
        <f>IFERROR(VLOOKUP('Race2-Boy'!$C10,TeamDec!$D$9:$H$465,3,FALSE),"")</f>
        <v>M</v>
      </c>
      <c r="G10" s="14">
        <f>COUNTIF($E$9:E10,E10)</f>
        <v>1</v>
      </c>
      <c r="H10" s="60"/>
    </row>
    <row r="11" spans="2:8" x14ac:dyDescent="0.35">
      <c r="B11" s="15">
        <v>3</v>
      </c>
      <c r="C11" s="6" t="s">
        <v>762</v>
      </c>
      <c r="D11" s="1">
        <f>+tblRace2B[[#This Row],[Position]]</f>
        <v>3</v>
      </c>
      <c r="E11" s="14" t="str">
        <f>IFERROR(VLOOKUP('Race2-Boy'!$C11,TeamDec!$D$9:$H$465,5,FALSE),"")</f>
        <v>U15</v>
      </c>
      <c r="F11" s="16" t="str">
        <f>IFERROR(VLOOKUP('Race2-Boy'!$C11,TeamDec!$D$9:$H$465,3,FALSE),"")</f>
        <v>M</v>
      </c>
      <c r="G11" s="14">
        <f>COUNTIF($E$9:E11,E11)</f>
        <v>2</v>
      </c>
      <c r="H11" s="60"/>
    </row>
    <row r="12" spans="2:8" x14ac:dyDescent="0.35">
      <c r="B12" s="15">
        <v>4</v>
      </c>
      <c r="C12" s="6" t="s">
        <v>791</v>
      </c>
      <c r="D12" s="1">
        <f>+tblRace2B[[#This Row],[Position]]</f>
        <v>4</v>
      </c>
      <c r="E12" s="14" t="str">
        <f>IFERROR(VLOOKUP('Race2-Boy'!$C12,TeamDec!$D$9:$H$465,5,FALSE),"")</f>
        <v>U15</v>
      </c>
      <c r="F12" s="16" t="str">
        <f>IFERROR(VLOOKUP('Race2-Boy'!$C12,TeamDec!$D$9:$H$465,3,FALSE),"")</f>
        <v>M</v>
      </c>
      <c r="G12" s="14">
        <f>COUNTIF($E$9:E12,E12)</f>
        <v>3</v>
      </c>
      <c r="H12" s="60"/>
    </row>
    <row r="13" spans="2:8" x14ac:dyDescent="0.35">
      <c r="B13" s="15">
        <v>5</v>
      </c>
      <c r="C13" s="6" t="s">
        <v>816</v>
      </c>
      <c r="D13" s="1">
        <f>+tblRace2B[[#This Row],[Position]]</f>
        <v>5</v>
      </c>
      <c r="E13" s="14" t="str">
        <f>IFERROR(VLOOKUP('Race2-Boy'!$C13,TeamDec!$D$9:$H$465,5,FALSE),"")</f>
        <v>U17</v>
      </c>
      <c r="F13" s="16" t="str">
        <f>IFERROR(VLOOKUP('Race2-Boy'!$C13,TeamDec!$D$9:$H$465,3,FALSE),"")</f>
        <v>M</v>
      </c>
      <c r="G13" s="14">
        <f>COUNTIF($E$9:E13,E13)</f>
        <v>2</v>
      </c>
      <c r="H13" s="60"/>
    </row>
    <row r="14" spans="2:8" x14ac:dyDescent="0.35">
      <c r="B14" s="15">
        <v>6</v>
      </c>
      <c r="C14" s="6" t="s">
        <v>818</v>
      </c>
      <c r="D14" s="1">
        <f>+tblRace2B[[#This Row],[Position]]</f>
        <v>6</v>
      </c>
      <c r="E14" s="14" t="str">
        <f>IFERROR(VLOOKUP('Race2-Boy'!$C14,TeamDec!$D$9:$H$465,5,FALSE),"")</f>
        <v>U15</v>
      </c>
      <c r="F14" s="16" t="str">
        <f>IFERROR(VLOOKUP('Race2-Boy'!$C14,TeamDec!$D$9:$H$465,3,FALSE),"")</f>
        <v>M</v>
      </c>
      <c r="G14" s="14">
        <f>COUNTIF($E$9:E14,E14)</f>
        <v>4</v>
      </c>
      <c r="H14" s="60"/>
    </row>
    <row r="15" spans="2:8" x14ac:dyDescent="0.35">
      <c r="B15" s="15">
        <v>7</v>
      </c>
      <c r="C15" s="6" t="s">
        <v>834</v>
      </c>
      <c r="D15" s="1">
        <f>+tblRace2B[[#This Row],[Position]]</f>
        <v>7</v>
      </c>
      <c r="E15" s="14" t="str">
        <f>IFERROR(VLOOKUP('Race2-Boy'!$C15,TeamDec!$D$9:$H$465,5,FALSE),"")</f>
        <v>U17</v>
      </c>
      <c r="F15" s="16" t="str">
        <f>IFERROR(VLOOKUP('Race2-Boy'!$C15,TeamDec!$D$9:$H$465,3,FALSE),"")</f>
        <v>M</v>
      </c>
      <c r="G15" s="14">
        <f>COUNTIF($E$9:E15,E15)</f>
        <v>3</v>
      </c>
      <c r="H15" s="60"/>
    </row>
    <row r="16" spans="2:8" x14ac:dyDescent="0.35">
      <c r="B16" s="15">
        <v>8</v>
      </c>
      <c r="C16" s="6" t="s">
        <v>661</v>
      </c>
      <c r="D16" s="1">
        <f>+tblRace2B[[#This Row],[Position]]</f>
        <v>8</v>
      </c>
      <c r="E16" s="14" t="str">
        <f>IFERROR(VLOOKUP('Race2-Boy'!$C16,TeamDec!$D$9:$H$465,5,FALSE),"")</f>
        <v>U15</v>
      </c>
      <c r="F16" s="16" t="str">
        <f>IFERROR(VLOOKUP('Race2-Boy'!$C16,TeamDec!$D$9:$H$465,3,FALSE),"")</f>
        <v>M</v>
      </c>
      <c r="G16" s="14">
        <f>COUNTIF($E$9:E16,E16)</f>
        <v>5</v>
      </c>
      <c r="H16" s="60"/>
    </row>
    <row r="17" spans="2:8" x14ac:dyDescent="0.35">
      <c r="B17" s="15">
        <v>9</v>
      </c>
      <c r="C17" s="6" t="s">
        <v>662</v>
      </c>
      <c r="D17" s="1">
        <f>+tblRace2B[[#This Row],[Position]]</f>
        <v>9</v>
      </c>
      <c r="E17" s="14" t="str">
        <f>IFERROR(VLOOKUP('Race2-Boy'!$C17,TeamDec!$D$9:$H$465,5,FALSE),"")</f>
        <v>U11</v>
      </c>
      <c r="F17" s="16" t="str">
        <f>IFERROR(VLOOKUP('Race2-Boy'!$C17,TeamDec!$D$9:$H$465,3,FALSE),"")</f>
        <v>M</v>
      </c>
      <c r="G17" s="14">
        <f>COUNTIF($E$9:E17,E17)</f>
        <v>1</v>
      </c>
      <c r="H17" s="60"/>
    </row>
    <row r="18" spans="2:8" x14ac:dyDescent="0.35">
      <c r="B18" s="15">
        <v>10</v>
      </c>
      <c r="C18" s="6" t="s">
        <v>992</v>
      </c>
      <c r="D18" s="1">
        <f>+tblRace2B[[#This Row],[Position]]</f>
        <v>10</v>
      </c>
      <c r="E18" s="14" t="str">
        <f>IFERROR(VLOOKUP('Race2-Boy'!$C18,TeamDec!$D$9:$H$465,5,FALSE),"")</f>
        <v>U15</v>
      </c>
      <c r="F18" s="16" t="str">
        <f>IFERROR(VLOOKUP('Race2-Boy'!$C18,TeamDec!$D$9:$H$465,3,FALSE),"")</f>
        <v>M</v>
      </c>
      <c r="G18" s="14">
        <f>COUNTIF($E$9:E18,E18)</f>
        <v>6</v>
      </c>
      <c r="H18" s="60"/>
    </row>
    <row r="19" spans="2:8" x14ac:dyDescent="0.35">
      <c r="B19" s="15">
        <v>11</v>
      </c>
      <c r="C19" s="6" t="s">
        <v>799</v>
      </c>
      <c r="D19" s="1">
        <f>+tblRace2B[[#This Row],[Position]]</f>
        <v>11</v>
      </c>
      <c r="E19" s="14" t="str">
        <f>IFERROR(VLOOKUP('Race2-Boy'!$C19,TeamDec!$D$9:$H$465,5,FALSE),"")</f>
        <v>U15</v>
      </c>
      <c r="F19" s="16" t="str">
        <f>IFERROR(VLOOKUP('Race2-Boy'!$C19,TeamDec!$D$9:$H$465,3,FALSE),"")</f>
        <v>M</v>
      </c>
      <c r="G19" s="14">
        <f>COUNTIF($E$9:E19,E19)</f>
        <v>7</v>
      </c>
      <c r="H19" s="60"/>
    </row>
    <row r="20" spans="2:8" x14ac:dyDescent="0.35">
      <c r="B20" s="15">
        <v>12</v>
      </c>
      <c r="C20" s="6" t="s">
        <v>817</v>
      </c>
      <c r="D20" s="1">
        <f>+tblRace2B[[#This Row],[Position]]</f>
        <v>12</v>
      </c>
      <c r="E20" s="14" t="str">
        <f>IFERROR(VLOOKUP('Race2-Boy'!$C20,TeamDec!$D$9:$H$465,5,FALSE),"")</f>
        <v>U17</v>
      </c>
      <c r="F20" s="16" t="str">
        <f>IFERROR(VLOOKUP('Race2-Boy'!$C20,TeamDec!$D$9:$H$465,3,FALSE),"")</f>
        <v>M</v>
      </c>
      <c r="G20" s="14">
        <f>COUNTIF($E$9:E20,E20)</f>
        <v>4</v>
      </c>
      <c r="H20" s="60"/>
    </row>
    <row r="21" spans="2:8" x14ac:dyDescent="0.35">
      <c r="B21" s="15">
        <v>13</v>
      </c>
      <c r="C21" s="6" t="s">
        <v>663</v>
      </c>
      <c r="D21" s="1">
        <f>+tblRace2B[[#This Row],[Position]]</f>
        <v>13</v>
      </c>
      <c r="E21" s="14" t="str">
        <f>IFERROR(VLOOKUP('Race2-Boy'!$C21,TeamDec!$D$9:$H$465,5,FALSE),"")</f>
        <v>U17</v>
      </c>
      <c r="F21" s="16" t="str">
        <f>IFERROR(VLOOKUP('Race2-Boy'!$C21,TeamDec!$D$9:$H$465,3,FALSE),"")</f>
        <v>M</v>
      </c>
      <c r="G21" s="14">
        <f>COUNTIF($E$9:E21,E21)</f>
        <v>5</v>
      </c>
      <c r="H21" s="60"/>
    </row>
    <row r="22" spans="2:8" x14ac:dyDescent="0.35">
      <c r="B22" s="15">
        <v>14</v>
      </c>
      <c r="C22" s="6" t="s">
        <v>693</v>
      </c>
      <c r="D22" s="1">
        <f>+tblRace2B[[#This Row],[Position]]</f>
        <v>14</v>
      </c>
      <c r="E22" s="14" t="str">
        <f>IFERROR(VLOOKUP('Race2-Boy'!$C22,TeamDec!$D$9:$H$465,5,FALSE),"")</f>
        <v>U13</v>
      </c>
      <c r="F22" s="16" t="str">
        <f>IFERROR(VLOOKUP('Race2-Boy'!$C22,TeamDec!$D$9:$H$465,3,FALSE),"")</f>
        <v>M</v>
      </c>
      <c r="G22" s="14">
        <f>COUNTIF($E$9:E22,E22)</f>
        <v>1</v>
      </c>
      <c r="H22" s="60"/>
    </row>
    <row r="23" spans="2:8" x14ac:dyDescent="0.35">
      <c r="B23" s="15">
        <v>15</v>
      </c>
      <c r="C23" s="6" t="s">
        <v>709</v>
      </c>
      <c r="D23" s="1">
        <f>+tblRace2B[[#This Row],[Position]]</f>
        <v>15</v>
      </c>
      <c r="E23" s="14" t="str">
        <f>IFERROR(VLOOKUP('Race2-Boy'!$C23,TeamDec!$D$9:$H$465,5,FALSE),"")</f>
        <v>U15</v>
      </c>
      <c r="F23" s="16" t="str">
        <f>IFERROR(VLOOKUP('Race2-Boy'!$C23,TeamDec!$D$9:$H$465,3,FALSE),"")</f>
        <v>M</v>
      </c>
      <c r="G23" s="14">
        <f>COUNTIF($E$9:E23,E23)</f>
        <v>8</v>
      </c>
      <c r="H23" s="60"/>
    </row>
    <row r="24" spans="2:8" x14ac:dyDescent="0.35">
      <c r="B24" s="15">
        <v>16</v>
      </c>
      <c r="C24" s="6" t="s">
        <v>795</v>
      </c>
      <c r="D24" s="1">
        <f>+tblRace2B[[#This Row],[Position]]</f>
        <v>16</v>
      </c>
      <c r="E24" s="14" t="str">
        <f>IFERROR(VLOOKUP('Race2-Boy'!$C24,TeamDec!$D$9:$H$465,5,FALSE),"")</f>
        <v>U15</v>
      </c>
      <c r="F24" s="16" t="str">
        <f>IFERROR(VLOOKUP('Race2-Boy'!$C24,TeamDec!$D$9:$H$465,3,FALSE),"")</f>
        <v>M</v>
      </c>
      <c r="G24" s="14">
        <f>COUNTIF($E$9:E24,E24)</f>
        <v>9</v>
      </c>
      <c r="H24" s="60"/>
    </row>
    <row r="25" spans="2:8" x14ac:dyDescent="0.35">
      <c r="B25" s="15">
        <v>17</v>
      </c>
      <c r="C25" s="6" t="s">
        <v>792</v>
      </c>
      <c r="D25" s="1">
        <f>+tblRace2B[[#This Row],[Position]]</f>
        <v>17</v>
      </c>
      <c r="E25" s="14" t="str">
        <f>IFERROR(VLOOKUP('Race2-Boy'!$C25,TeamDec!$D$9:$H$465,5,FALSE),"")</f>
        <v>U15</v>
      </c>
      <c r="F25" s="16" t="str">
        <f>IFERROR(VLOOKUP('Race2-Boy'!$C25,TeamDec!$D$9:$H$465,3,FALSE),"")</f>
        <v>M</v>
      </c>
      <c r="G25" s="14">
        <f>COUNTIF($E$9:E25,E25)</f>
        <v>10</v>
      </c>
      <c r="H25" s="60"/>
    </row>
    <row r="26" spans="2:8" x14ac:dyDescent="0.35">
      <c r="B26" s="15">
        <v>18</v>
      </c>
      <c r="C26" s="6" t="s">
        <v>761</v>
      </c>
      <c r="D26" s="1">
        <f>+tblRace2B[[#This Row],[Position]]</f>
        <v>18</v>
      </c>
      <c r="E26" s="14" t="str">
        <f>IFERROR(VLOOKUP('Race2-Boy'!$C26,TeamDec!$D$9:$H$465,5,FALSE),"")</f>
        <v>U15</v>
      </c>
      <c r="F26" s="16" t="str">
        <f>IFERROR(VLOOKUP('Race2-Boy'!$C26,TeamDec!$D$9:$H$465,3,FALSE),"")</f>
        <v>M</v>
      </c>
      <c r="G26" s="14">
        <f>COUNTIF($E$9:E26,E26)</f>
        <v>11</v>
      </c>
      <c r="H26" s="60"/>
    </row>
    <row r="27" spans="2:8" x14ac:dyDescent="0.35">
      <c r="B27" s="15">
        <v>19</v>
      </c>
      <c r="C27" s="6" t="s">
        <v>751</v>
      </c>
      <c r="D27" s="1">
        <f>+tblRace2B[[#This Row],[Position]]</f>
        <v>19</v>
      </c>
      <c r="E27" s="14" t="str">
        <f>IFERROR(VLOOKUP('Race2-Boy'!$C27,TeamDec!$D$9:$H$465,5,FALSE),"")</f>
        <v>U17</v>
      </c>
      <c r="F27" s="16" t="str">
        <f>IFERROR(VLOOKUP('Race2-Boy'!$C27,TeamDec!$D$9:$H$465,3,FALSE),"")</f>
        <v>M</v>
      </c>
      <c r="G27" s="14">
        <f>COUNTIF($E$9:E27,E27)</f>
        <v>6</v>
      </c>
      <c r="H27" s="60"/>
    </row>
    <row r="28" spans="2:8" x14ac:dyDescent="0.35">
      <c r="B28" s="15">
        <v>20</v>
      </c>
      <c r="C28" s="6" t="s">
        <v>719</v>
      </c>
      <c r="D28" s="1">
        <f>+tblRace2B[[#This Row],[Position]]</f>
        <v>20</v>
      </c>
      <c r="E28" s="14" t="str">
        <f>IFERROR(VLOOKUP('Race2-Boy'!$C28,TeamDec!$D$9:$H$465,5,FALSE),"")</f>
        <v>U17</v>
      </c>
      <c r="F28" s="16" t="str">
        <f>IFERROR(VLOOKUP('Race2-Boy'!$C28,TeamDec!$D$9:$H$465,3,FALSE),"")</f>
        <v>M</v>
      </c>
      <c r="G28" s="14">
        <f>COUNTIF($E$9:E28,E28)</f>
        <v>7</v>
      </c>
      <c r="H28" s="60"/>
    </row>
    <row r="29" spans="2:8" x14ac:dyDescent="0.35">
      <c r="B29" s="15">
        <v>21</v>
      </c>
      <c r="C29" s="6" t="s">
        <v>694</v>
      </c>
      <c r="D29" s="1">
        <f>+tblRace2B[[#This Row],[Position]]</f>
        <v>21</v>
      </c>
      <c r="E29" s="14" t="str">
        <f>IFERROR(VLOOKUP('Race2-Boy'!$C29,TeamDec!$D$9:$H$465,5,FALSE),"")</f>
        <v>U11</v>
      </c>
      <c r="F29" s="16" t="str">
        <f>IFERROR(VLOOKUP('Race2-Boy'!$C29,TeamDec!$D$9:$H$465,3,FALSE),"")</f>
        <v>M</v>
      </c>
      <c r="G29" s="14">
        <f>COUNTIF($E$9:E29,E29)</f>
        <v>2</v>
      </c>
      <c r="H29" s="60"/>
    </row>
    <row r="30" spans="2:8" x14ac:dyDescent="0.35">
      <c r="B30" s="15">
        <v>22</v>
      </c>
      <c r="C30" s="6" t="s">
        <v>718</v>
      </c>
      <c r="D30" s="1">
        <f>+tblRace2B[[#This Row],[Position]]</f>
        <v>22</v>
      </c>
      <c r="E30" s="14" t="str">
        <f>IFERROR(VLOOKUP('Race2-Boy'!$C30,TeamDec!$D$9:$H$465,5,FALSE),"")</f>
        <v>U15</v>
      </c>
      <c r="F30" s="16" t="str">
        <f>IFERROR(VLOOKUP('Race2-Boy'!$C30,TeamDec!$D$9:$H$465,3,FALSE),"")</f>
        <v>M</v>
      </c>
      <c r="G30" s="14">
        <f>COUNTIF($E$9:E30,E30)</f>
        <v>12</v>
      </c>
      <c r="H30" s="60"/>
    </row>
    <row r="31" spans="2:8" x14ac:dyDescent="0.35">
      <c r="B31" s="15">
        <v>23</v>
      </c>
      <c r="C31" s="6" t="s">
        <v>839</v>
      </c>
      <c r="D31" s="1">
        <f>+tblRace2B[[#This Row],[Position]]</f>
        <v>23</v>
      </c>
      <c r="E31" s="14" t="str">
        <f>IFERROR(VLOOKUP('Race2-Boy'!$C31,TeamDec!$D$9:$H$465,5,FALSE),"")</f>
        <v>U13</v>
      </c>
      <c r="F31" s="16" t="str">
        <f>IFERROR(VLOOKUP('Race2-Boy'!$C31,TeamDec!$D$9:$H$465,3,FALSE),"")</f>
        <v>M</v>
      </c>
      <c r="G31" s="14">
        <f>COUNTIF($E$9:E31,E31)</f>
        <v>2</v>
      </c>
      <c r="H31" s="60"/>
    </row>
    <row r="32" spans="2:8" x14ac:dyDescent="0.35">
      <c r="B32" s="15">
        <v>24</v>
      </c>
      <c r="C32" s="6" t="s">
        <v>794</v>
      </c>
      <c r="D32" s="1">
        <f>+tblRace2B[[#This Row],[Position]]</f>
        <v>24</v>
      </c>
      <c r="E32" s="14" t="str">
        <f>IFERROR(VLOOKUP('Race2-Boy'!$C32,TeamDec!$D$9:$H$465,5,FALSE),"")</f>
        <v>U11</v>
      </c>
      <c r="F32" s="16" t="str">
        <f>IFERROR(VLOOKUP('Race2-Boy'!$C32,TeamDec!$D$9:$H$465,3,FALSE),"")</f>
        <v>M</v>
      </c>
      <c r="G32" s="14">
        <f>COUNTIF($E$9:E32,E32)</f>
        <v>3</v>
      </c>
      <c r="H32" s="60"/>
    </row>
    <row r="33" spans="2:8" x14ac:dyDescent="0.35">
      <c r="B33" s="15">
        <v>25</v>
      </c>
      <c r="C33" s="6" t="s">
        <v>823</v>
      </c>
      <c r="D33" s="1">
        <f>+tblRace2B[[#This Row],[Position]]</f>
        <v>25</v>
      </c>
      <c r="E33" s="14" t="str">
        <f>IFERROR(VLOOKUP('Race2-Boy'!$C33,TeamDec!$D$9:$H$465,5,FALSE),"")</f>
        <v>U13</v>
      </c>
      <c r="F33" s="16" t="str">
        <f>IFERROR(VLOOKUP('Race2-Boy'!$C33,TeamDec!$D$9:$H$465,3,FALSE),"")</f>
        <v>M</v>
      </c>
      <c r="G33" s="14">
        <f>COUNTIF($E$9:E33,E33)</f>
        <v>3</v>
      </c>
      <c r="H33" s="60"/>
    </row>
    <row r="34" spans="2:8" x14ac:dyDescent="0.35">
      <c r="B34" s="15">
        <v>26</v>
      </c>
      <c r="C34" s="6" t="s">
        <v>759</v>
      </c>
      <c r="D34" s="1">
        <f>+tblRace2B[[#This Row],[Position]]</f>
        <v>26</v>
      </c>
      <c r="E34" s="14" t="str">
        <f>IFERROR(VLOOKUP('Race2-Boy'!$C34,TeamDec!$D$9:$H$465,5,FALSE),"")</f>
        <v>U13</v>
      </c>
      <c r="F34" s="16" t="str">
        <f>IFERROR(VLOOKUP('Race2-Boy'!$C34,TeamDec!$D$9:$H$465,3,FALSE),"")</f>
        <v>M</v>
      </c>
      <c r="G34" s="14">
        <f>COUNTIF($E$9:E34,E34)</f>
        <v>4</v>
      </c>
      <c r="H34" s="60"/>
    </row>
    <row r="35" spans="2:8" x14ac:dyDescent="0.35">
      <c r="B35" s="15">
        <v>27</v>
      </c>
      <c r="C35" s="6" t="s">
        <v>664</v>
      </c>
      <c r="D35" s="1">
        <f>+tblRace2B[[#This Row],[Position]]</f>
        <v>27</v>
      </c>
      <c r="E35" s="14" t="str">
        <f>IFERROR(VLOOKUP('Race2-Boy'!$C35,TeamDec!$D$9:$H$465,5,FALSE),"")</f>
        <v>U13</v>
      </c>
      <c r="F35" s="16" t="str">
        <f>IFERROR(VLOOKUP('Race2-Boy'!$C35,TeamDec!$D$9:$H$465,3,FALSE),"")</f>
        <v>M</v>
      </c>
      <c r="G35" s="14">
        <f>COUNTIF($E$9:E35,E35)</f>
        <v>5</v>
      </c>
      <c r="H35" s="60"/>
    </row>
    <row r="36" spans="2:8" x14ac:dyDescent="0.35">
      <c r="B36" s="15">
        <v>28</v>
      </c>
      <c r="C36" s="6" t="s">
        <v>665</v>
      </c>
      <c r="D36" s="1">
        <f>+tblRace2B[[#This Row],[Position]]</f>
        <v>28</v>
      </c>
      <c r="E36" s="14" t="str">
        <f>IFERROR(VLOOKUP('Race2-Boy'!$C36,TeamDec!$D$9:$H$465,5,FALSE),"")</f>
        <v>U13</v>
      </c>
      <c r="F36" s="16" t="str">
        <f>IFERROR(VLOOKUP('Race2-Boy'!$C36,TeamDec!$D$9:$H$465,3,FALSE),"")</f>
        <v>M</v>
      </c>
      <c r="G36" s="14">
        <f>COUNTIF($E$9:E36,E36)</f>
        <v>6</v>
      </c>
      <c r="H36" s="60"/>
    </row>
    <row r="37" spans="2:8" x14ac:dyDescent="0.35">
      <c r="B37" s="15">
        <v>29</v>
      </c>
      <c r="C37" s="6" t="s">
        <v>666</v>
      </c>
      <c r="D37" s="1">
        <f>+tblRace2B[[#This Row],[Position]]</f>
        <v>29</v>
      </c>
      <c r="E37" s="14" t="str">
        <f>IFERROR(VLOOKUP('Race2-Boy'!$C37,TeamDec!$D$9:$H$465,5,FALSE),"")</f>
        <v>U13</v>
      </c>
      <c r="F37" s="16" t="str">
        <f>IFERROR(VLOOKUP('Race2-Boy'!$C37,TeamDec!$D$9:$H$465,3,FALSE),"")</f>
        <v>M</v>
      </c>
      <c r="G37" s="14">
        <f>COUNTIF($E$9:E37,E37)</f>
        <v>7</v>
      </c>
      <c r="H37" s="60"/>
    </row>
    <row r="38" spans="2:8" x14ac:dyDescent="0.35">
      <c r="B38" s="15">
        <v>30</v>
      </c>
      <c r="C38" s="6" t="s">
        <v>844</v>
      </c>
      <c r="D38" s="1">
        <f>+tblRace2B[[#This Row],[Position]]</f>
        <v>30</v>
      </c>
      <c r="E38" s="14" t="str">
        <f>IFERROR(VLOOKUP('Race2-Boy'!$C38,TeamDec!$D$9:$H$465,5,FALSE),"")</f>
        <v>U13</v>
      </c>
      <c r="F38" s="16" t="str">
        <f>IFERROR(VLOOKUP('Race2-Boy'!$C38,TeamDec!$D$9:$H$465,3,FALSE),"")</f>
        <v>M</v>
      </c>
      <c r="G38" s="14">
        <f>COUNTIF($E$9:E38,E38)</f>
        <v>8</v>
      </c>
      <c r="H38" s="60"/>
    </row>
    <row r="39" spans="2:8" x14ac:dyDescent="0.35">
      <c r="B39" s="15">
        <v>31</v>
      </c>
      <c r="C39" s="6" t="s">
        <v>824</v>
      </c>
      <c r="D39" s="1">
        <f>+tblRace2B[[#This Row],[Position]]</f>
        <v>31</v>
      </c>
      <c r="E39" s="14" t="str">
        <f>IFERROR(VLOOKUP('Race2-Boy'!$C39,TeamDec!$D$9:$H$465,5,FALSE),"")</f>
        <v>U11</v>
      </c>
      <c r="F39" s="16" t="str">
        <f>IFERROR(VLOOKUP('Race2-Boy'!$C39,TeamDec!$D$9:$H$465,3,FALSE),"")</f>
        <v>M</v>
      </c>
      <c r="G39" s="14">
        <f>COUNTIF($E$9:E39,E39)</f>
        <v>4</v>
      </c>
      <c r="H39" s="60"/>
    </row>
    <row r="40" spans="2:8" x14ac:dyDescent="0.35">
      <c r="B40" s="15">
        <v>32</v>
      </c>
      <c r="C40" s="6" t="s">
        <v>842</v>
      </c>
      <c r="D40" s="1">
        <f>+tblRace2B[[#This Row],[Position]]</f>
        <v>32</v>
      </c>
      <c r="E40" s="14" t="str">
        <f>IFERROR(VLOOKUP('Race2-Boy'!$C40,TeamDec!$D$9:$H$465,5,FALSE),"")</f>
        <v>U11</v>
      </c>
      <c r="F40" s="16" t="str">
        <f>IFERROR(VLOOKUP('Race2-Boy'!$C40,TeamDec!$D$9:$H$465,3,FALSE),"")</f>
        <v>M</v>
      </c>
      <c r="G40" s="14">
        <f>COUNTIF($E$9:E40,E40)</f>
        <v>5</v>
      </c>
      <c r="H40" s="60"/>
    </row>
    <row r="41" spans="2:8" x14ac:dyDescent="0.35">
      <c r="B41" s="15">
        <v>33</v>
      </c>
      <c r="C41" s="6" t="s">
        <v>826</v>
      </c>
      <c r="D41" s="1">
        <f>+tblRace2B[[#This Row],[Position]]</f>
        <v>33</v>
      </c>
      <c r="E41" s="14" t="str">
        <f>IFERROR(VLOOKUP('Race2-Boy'!$C41,TeamDec!$D$9:$H$465,5,FALSE),"")</f>
        <v>U11</v>
      </c>
      <c r="F41" s="16" t="str">
        <f>IFERROR(VLOOKUP('Race2-Boy'!$C41,TeamDec!$D$9:$H$465,3,FALSE),"")</f>
        <v>M</v>
      </c>
      <c r="G41" s="14">
        <f>COUNTIF($E$9:E41,E41)</f>
        <v>6</v>
      </c>
      <c r="H41" s="60"/>
    </row>
    <row r="42" spans="2:8" x14ac:dyDescent="0.35">
      <c r="B42" s="15">
        <v>34</v>
      </c>
      <c r="C42" s="6" t="s">
        <v>828</v>
      </c>
      <c r="D42" s="1">
        <f>+tblRace2B[[#This Row],[Position]]</f>
        <v>34</v>
      </c>
      <c r="E42" s="14" t="str">
        <f>IFERROR(VLOOKUP('Race2-Boy'!$C42,TeamDec!$D$9:$H$465,5,FALSE),"")</f>
        <v>U15</v>
      </c>
      <c r="F42" s="16" t="str">
        <f>IFERROR(VLOOKUP('Race2-Boy'!$C42,TeamDec!$D$9:$H$465,3,FALSE),"")</f>
        <v>M</v>
      </c>
      <c r="G42" s="14">
        <f>COUNTIF($E$9:E42,E42)</f>
        <v>13</v>
      </c>
      <c r="H42" s="60"/>
    </row>
    <row r="43" spans="2:8" x14ac:dyDescent="0.35">
      <c r="B43" s="15">
        <v>35</v>
      </c>
      <c r="C43" s="6" t="s">
        <v>827</v>
      </c>
      <c r="D43" s="1">
        <f>+tblRace2B[[#This Row],[Position]]</f>
        <v>35</v>
      </c>
      <c r="E43" s="14" t="str">
        <f>IFERROR(VLOOKUP('Race2-Boy'!$C43,TeamDec!$D$9:$H$465,5,FALSE),"")</f>
        <v>U13</v>
      </c>
      <c r="F43" s="16" t="str">
        <f>IFERROR(VLOOKUP('Race2-Boy'!$C43,TeamDec!$D$9:$H$465,3,FALSE),"")</f>
        <v>M</v>
      </c>
      <c r="G43" s="14">
        <f>COUNTIF($E$9:E43,E43)</f>
        <v>9</v>
      </c>
      <c r="H43" s="60"/>
    </row>
    <row r="44" spans="2:8" x14ac:dyDescent="0.35">
      <c r="B44" s="15">
        <v>36</v>
      </c>
      <c r="C44" s="6" t="s">
        <v>796</v>
      </c>
      <c r="D44" s="1">
        <f>+tblRace2B[[#This Row],[Position]]</f>
        <v>36</v>
      </c>
      <c r="E44" s="14" t="str">
        <f>IFERROR(VLOOKUP('Race2-Boy'!$C44,TeamDec!$D$9:$H$465,5,FALSE),"")</f>
        <v>U13</v>
      </c>
      <c r="F44" s="16" t="str">
        <f>IFERROR(VLOOKUP('Race2-Boy'!$C44,TeamDec!$D$9:$H$465,3,FALSE),"")</f>
        <v>M</v>
      </c>
      <c r="G44" s="14">
        <f>COUNTIF($E$9:E44,E44)</f>
        <v>10</v>
      </c>
      <c r="H44" s="60"/>
    </row>
    <row r="45" spans="2:8" x14ac:dyDescent="0.35">
      <c r="B45" s="15">
        <v>37</v>
      </c>
      <c r="C45" s="6" t="s">
        <v>830</v>
      </c>
      <c r="D45" s="1">
        <f>+tblRace2B[[#This Row],[Position]]</f>
        <v>37</v>
      </c>
      <c r="E45" s="14" t="str">
        <f>IFERROR(VLOOKUP('Race2-Boy'!$C45,TeamDec!$D$9:$H$465,5,FALSE),"")</f>
        <v>U11</v>
      </c>
      <c r="F45" s="16" t="str">
        <f>IFERROR(VLOOKUP('Race2-Boy'!$C45,TeamDec!$D$9:$H$465,3,FALSE),"")</f>
        <v>M</v>
      </c>
      <c r="G45" s="14">
        <f>COUNTIF($E$9:E45,E45)</f>
        <v>7</v>
      </c>
      <c r="H45" s="60"/>
    </row>
    <row r="46" spans="2:8" x14ac:dyDescent="0.35">
      <c r="B46" s="15">
        <v>38</v>
      </c>
      <c r="C46" s="6" t="s">
        <v>690</v>
      </c>
      <c r="D46" s="1">
        <f>+tblRace2B[[#This Row],[Position]]</f>
        <v>38</v>
      </c>
      <c r="E46" s="14" t="str">
        <f>IFERROR(VLOOKUP('Race2-Boy'!$C46,TeamDec!$D$9:$H$465,5,FALSE),"")</f>
        <v>U11</v>
      </c>
      <c r="F46" s="16" t="str">
        <f>IFERROR(VLOOKUP('Race2-Boy'!$C46,TeamDec!$D$9:$H$465,3,FALSE),"")</f>
        <v>M</v>
      </c>
      <c r="G46" s="14">
        <f>COUNTIF($E$9:E46,E46)</f>
        <v>8</v>
      </c>
      <c r="H46" s="60"/>
    </row>
    <row r="47" spans="2:8" x14ac:dyDescent="0.35">
      <c r="B47" s="15">
        <v>39</v>
      </c>
      <c r="C47" s="6" t="s">
        <v>737</v>
      </c>
      <c r="D47" s="1">
        <f>+tblRace2B[[#This Row],[Position]]</f>
        <v>39</v>
      </c>
      <c r="E47" s="14" t="str">
        <f>IFERROR(VLOOKUP('Race2-Boy'!$C47,TeamDec!$D$9:$H$465,5,FALSE),"")</f>
        <v>U11</v>
      </c>
      <c r="F47" s="16" t="str">
        <f>IFERROR(VLOOKUP('Race2-Boy'!$C47,TeamDec!$D$9:$H$465,3,FALSE),"")</f>
        <v>M</v>
      </c>
      <c r="G47" s="14">
        <f>COUNTIF($E$9:E47,E47)</f>
        <v>9</v>
      </c>
      <c r="H47" s="60"/>
    </row>
    <row r="48" spans="2:8" x14ac:dyDescent="0.35">
      <c r="B48" s="15">
        <v>40</v>
      </c>
      <c r="C48" s="6" t="s">
        <v>825</v>
      </c>
      <c r="D48" s="1">
        <f>+tblRace2B[[#This Row],[Position]]</f>
        <v>40</v>
      </c>
      <c r="E48" s="14" t="str">
        <f>IFERROR(VLOOKUP('Race2-Boy'!$C48,TeamDec!$D$9:$H$465,5,FALSE),"")</f>
        <v>U11</v>
      </c>
      <c r="F48" s="16" t="str">
        <f>IFERROR(VLOOKUP('Race2-Boy'!$C48,TeamDec!$D$9:$H$465,3,FALSE),"")</f>
        <v>M</v>
      </c>
      <c r="G48" s="14">
        <f>COUNTIF($E$9:E48,E48)</f>
        <v>10</v>
      </c>
      <c r="H48" s="60"/>
    </row>
    <row r="49" spans="2:8" x14ac:dyDescent="0.35">
      <c r="B49" s="15">
        <v>41</v>
      </c>
      <c r="C49" s="6" t="s">
        <v>667</v>
      </c>
      <c r="D49" s="1">
        <f>+tblRace2B[[#This Row],[Position]]</f>
        <v>41</v>
      </c>
      <c r="E49" s="14" t="str">
        <f>IFERROR(VLOOKUP('Race2-Boy'!$C49,TeamDec!$D$9:$H$465,5,FALSE),"")</f>
        <v>U15</v>
      </c>
      <c r="F49" s="16" t="str">
        <f>IFERROR(VLOOKUP('Race2-Boy'!$C49,TeamDec!$D$9:$H$465,3,FALSE),"")</f>
        <v>M</v>
      </c>
      <c r="G49" s="14">
        <f>COUNTIF($E$9:E49,E49)</f>
        <v>14</v>
      </c>
      <c r="H49" s="60"/>
    </row>
    <row r="50" spans="2:8" x14ac:dyDescent="0.35">
      <c r="B50" s="15">
        <v>42</v>
      </c>
      <c r="C50" s="6" t="s">
        <v>772</v>
      </c>
      <c r="D50" s="1">
        <f>+tblRace2B[[#This Row],[Position]]</f>
        <v>42</v>
      </c>
      <c r="E50" s="14" t="str">
        <f>IFERROR(VLOOKUP('Race2-Boy'!$C50,TeamDec!$D$9:$H$465,5,FALSE),"")</f>
        <v>U11</v>
      </c>
      <c r="F50" s="16" t="str">
        <f>IFERROR(VLOOKUP('Race2-Boy'!$C50,TeamDec!$D$9:$H$465,3,FALSE),"")</f>
        <v>M</v>
      </c>
      <c r="G50" s="14">
        <f>COUNTIF($E$9:E50,E50)</f>
        <v>11</v>
      </c>
      <c r="H50" s="60"/>
    </row>
    <row r="51" spans="2:8" x14ac:dyDescent="0.35">
      <c r="B51" s="15">
        <v>43</v>
      </c>
      <c r="C51" s="6" t="s">
        <v>721</v>
      </c>
      <c r="D51" s="1">
        <f>+tblRace2B[[#This Row],[Position]]</f>
        <v>43</v>
      </c>
      <c r="E51" s="14" t="str">
        <f>IFERROR(VLOOKUP('Race2-Boy'!$C51,TeamDec!$D$9:$H$465,5,FALSE),"")</f>
        <v>U11</v>
      </c>
      <c r="F51" s="16" t="str">
        <f>IFERROR(VLOOKUP('Race2-Boy'!$C51,TeamDec!$D$9:$H$465,3,FALSE),"")</f>
        <v>M</v>
      </c>
      <c r="G51" s="14">
        <f>COUNTIF($E$9:E51,E51)</f>
        <v>12</v>
      </c>
      <c r="H51" s="60"/>
    </row>
    <row r="52" spans="2:8" x14ac:dyDescent="0.35">
      <c r="B52" s="15">
        <v>44</v>
      </c>
      <c r="C52" s="6" t="s">
        <v>835</v>
      </c>
      <c r="D52" s="1">
        <f>+tblRace2B[[#This Row],[Position]]</f>
        <v>44</v>
      </c>
      <c r="E52" s="14" t="str">
        <f>IFERROR(VLOOKUP('Race2-Boy'!$C52,TeamDec!$D$9:$H$465,5,FALSE),"")</f>
        <v>U11</v>
      </c>
      <c r="F52" s="16" t="str">
        <f>IFERROR(VLOOKUP('Race2-Boy'!$C52,TeamDec!$D$9:$H$465,3,FALSE),"")</f>
        <v>M</v>
      </c>
      <c r="G52" s="14">
        <f>COUNTIF($E$9:E52,E52)</f>
        <v>13</v>
      </c>
      <c r="H52" s="60"/>
    </row>
    <row r="53" spans="2:8" x14ac:dyDescent="0.35">
      <c r="B53" s="15">
        <v>45</v>
      </c>
      <c r="C53" s="6" t="s">
        <v>715</v>
      </c>
      <c r="D53" s="1">
        <f>+tblRace2B[[#This Row],[Position]]</f>
        <v>45</v>
      </c>
      <c r="E53" s="14" t="str">
        <f>IFERROR(VLOOKUP('Race2-Boy'!$C53,TeamDec!$D$9:$H$465,5,FALSE),"")</f>
        <v>U11</v>
      </c>
      <c r="F53" s="16" t="str">
        <f>IFERROR(VLOOKUP('Race2-Boy'!$C53,TeamDec!$D$9:$H$465,3,FALSE),"")</f>
        <v>M</v>
      </c>
      <c r="G53" s="14">
        <f>COUNTIF($E$9:E53,E53)</f>
        <v>14</v>
      </c>
      <c r="H53" s="60"/>
    </row>
    <row r="54" spans="2:8" x14ac:dyDescent="0.35">
      <c r="B54" s="15">
        <v>46</v>
      </c>
      <c r="C54" s="6" t="s">
        <v>752</v>
      </c>
      <c r="D54" s="1">
        <f>+tblRace2B[[#This Row],[Position]]</f>
        <v>46</v>
      </c>
      <c r="E54" s="14" t="str">
        <f>IFERROR(VLOOKUP('Race2-Boy'!$C54,TeamDec!$D$9:$H$465,5,FALSE),"")</f>
        <v>U13</v>
      </c>
      <c r="F54" s="16" t="str">
        <f>IFERROR(VLOOKUP('Race2-Boy'!$C54,TeamDec!$D$9:$H$465,3,FALSE),"")</f>
        <v>M</v>
      </c>
      <c r="G54" s="14">
        <f>COUNTIF($E$9:E54,E54)</f>
        <v>11</v>
      </c>
      <c r="H54" s="60"/>
    </row>
    <row r="55" spans="2:8" x14ac:dyDescent="0.35">
      <c r="B55" s="15">
        <v>47</v>
      </c>
      <c r="C55" s="6" t="s">
        <v>760</v>
      </c>
      <c r="D55" s="1">
        <f>+tblRace2B[[#This Row],[Position]]</f>
        <v>47</v>
      </c>
      <c r="E55" s="14" t="str">
        <f>IFERROR(VLOOKUP('Race2-Boy'!$C55,TeamDec!$D$9:$H$465,5,FALSE),"")</f>
        <v>U11</v>
      </c>
      <c r="F55" s="16" t="str">
        <f>IFERROR(VLOOKUP('Race2-Boy'!$C55,TeamDec!$D$9:$H$465,3,FALSE),"")</f>
        <v>M</v>
      </c>
      <c r="G55" s="14">
        <f>COUNTIF($E$9:E55,E55)</f>
        <v>15</v>
      </c>
      <c r="H55" s="60"/>
    </row>
    <row r="56" spans="2:8" x14ac:dyDescent="0.35">
      <c r="B56" s="15"/>
      <c r="C56" s="6"/>
      <c r="D56" s="1">
        <f>+tblRace2B[[#This Row],[Position]]</f>
        <v>0</v>
      </c>
      <c r="E56" s="14" t="str">
        <f>IFERROR(VLOOKUP('Race2-Boy'!$C56,TeamDec!$D$9:$H$465,5,FALSE),"")</f>
        <v/>
      </c>
      <c r="F56" s="16" t="str">
        <f>IFERROR(VLOOKUP('Race2-Boy'!$C56,TeamDec!$D$9:$H$465,3,FALSE),"")</f>
        <v/>
      </c>
      <c r="G56" s="14">
        <f>COUNTIF($E$9:E56,E56)</f>
        <v>1</v>
      </c>
      <c r="H56" s="60"/>
    </row>
    <row r="57" spans="2:8" x14ac:dyDescent="0.35">
      <c r="B57" s="15"/>
      <c r="C57" s="6"/>
      <c r="D57" s="1">
        <f>+tblRace2B[[#This Row],[Position]]</f>
        <v>0</v>
      </c>
      <c r="E57" s="14" t="str">
        <f>IFERROR(VLOOKUP('Race2-Boy'!$C57,TeamDec!$D$9:$H$465,5,FALSE),"")</f>
        <v/>
      </c>
      <c r="F57" s="16" t="str">
        <f>IFERROR(VLOOKUP('Race2-Boy'!$C57,TeamDec!$D$9:$H$465,3,FALSE),"")</f>
        <v/>
      </c>
      <c r="G57" s="14">
        <f>COUNTIF($E$9:E57,E57)</f>
        <v>2</v>
      </c>
      <c r="H57" s="60"/>
    </row>
    <row r="58" spans="2:8" x14ac:dyDescent="0.35">
      <c r="B58" s="15"/>
      <c r="C58" s="6"/>
      <c r="D58" s="1">
        <f>+tblRace2B[[#This Row],[Position]]</f>
        <v>0</v>
      </c>
      <c r="E58" s="14" t="str">
        <f>IFERROR(VLOOKUP('Race2-Boy'!$C58,TeamDec!$D$9:$H$465,5,FALSE),"")</f>
        <v/>
      </c>
      <c r="F58" s="16" t="str">
        <f>IFERROR(VLOOKUP('Race2-Boy'!$C58,TeamDec!$D$9:$H$465,3,FALSE),"")</f>
        <v/>
      </c>
      <c r="G58" s="14">
        <f>COUNTIF($E$9:E58,E58)</f>
        <v>3</v>
      </c>
      <c r="H58" s="60"/>
    </row>
    <row r="59" spans="2:8" x14ac:dyDescent="0.35">
      <c r="B59" s="15"/>
      <c r="C59" s="6"/>
      <c r="D59" s="1">
        <f>+tblRace2B[[#This Row],[Position]]</f>
        <v>0</v>
      </c>
      <c r="E59" s="14" t="str">
        <f>IFERROR(VLOOKUP('Race2-Boy'!$C59,TeamDec!$D$9:$H$465,5,FALSE),"")</f>
        <v/>
      </c>
      <c r="F59" s="16" t="str">
        <f>IFERROR(VLOOKUP('Race2-Boy'!$C59,TeamDec!$D$9:$H$465,3,FALSE),"")</f>
        <v/>
      </c>
      <c r="G59" s="14">
        <f>COUNTIF($E$9:E59,E59)</f>
        <v>4</v>
      </c>
      <c r="H59" s="60"/>
    </row>
    <row r="60" spans="2:8" x14ac:dyDescent="0.35">
      <c r="B60" s="15"/>
      <c r="C60" s="6"/>
      <c r="D60" s="1">
        <f>+tblRace2B[[#This Row],[Position]]</f>
        <v>0</v>
      </c>
      <c r="E60" s="14" t="str">
        <f>IFERROR(VLOOKUP('Race2-Boy'!$C60,TeamDec!$D$9:$H$465,5,FALSE),"")</f>
        <v/>
      </c>
      <c r="F60" s="16" t="str">
        <f>IFERROR(VLOOKUP('Race2-Boy'!$C60,TeamDec!$D$9:$H$465,3,FALSE),"")</f>
        <v/>
      </c>
      <c r="G60" s="14">
        <f>COUNTIF($E$9:E60,E60)</f>
        <v>5</v>
      </c>
      <c r="H60" s="60"/>
    </row>
    <row r="61" spans="2:8" x14ac:dyDescent="0.35">
      <c r="B61" s="15"/>
      <c r="C61" s="6"/>
      <c r="D61" s="1">
        <f>+tblRace2B[[#This Row],[Position]]</f>
        <v>0</v>
      </c>
      <c r="E61" s="14" t="str">
        <f>IFERROR(VLOOKUP('Race2-Boy'!$C61,TeamDec!$D$9:$H$465,5,FALSE),"")</f>
        <v/>
      </c>
      <c r="F61" s="16" t="str">
        <f>IFERROR(VLOOKUP('Race2-Boy'!$C61,TeamDec!$D$9:$H$465,3,FALSE),"")</f>
        <v/>
      </c>
      <c r="G61" s="14">
        <f>COUNTIF($E$9:E61,E61)</f>
        <v>6</v>
      </c>
      <c r="H61" s="60"/>
    </row>
    <row r="62" spans="2:8" x14ac:dyDescent="0.35">
      <c r="B62" s="15"/>
      <c r="C62" s="6"/>
      <c r="D62" s="1">
        <f>+tblRace2B[[#This Row],[Position]]</f>
        <v>0</v>
      </c>
      <c r="E62" s="14" t="str">
        <f>IFERROR(VLOOKUP('Race2-Boy'!$C62,TeamDec!$D$9:$H$465,5,FALSE),"")</f>
        <v/>
      </c>
      <c r="F62" s="16" t="str">
        <f>IFERROR(VLOOKUP('Race2-Boy'!$C62,TeamDec!$D$9:$H$465,3,FALSE),"")</f>
        <v/>
      </c>
      <c r="G62" s="14">
        <f>COUNTIF($E$9:E62,E62)</f>
        <v>7</v>
      </c>
      <c r="H62" s="60"/>
    </row>
    <row r="63" spans="2:8" x14ac:dyDescent="0.35">
      <c r="B63" s="15"/>
      <c r="C63" s="6"/>
      <c r="D63" s="1">
        <f>+tblRace2B[[#This Row],[Position]]</f>
        <v>0</v>
      </c>
      <c r="E63" s="14" t="str">
        <f>IFERROR(VLOOKUP('Race2-Boy'!$C63,TeamDec!$D$9:$H$465,5,FALSE),"")</f>
        <v/>
      </c>
      <c r="F63" s="16" t="str">
        <f>IFERROR(VLOOKUP('Race2-Boy'!$C63,TeamDec!$D$9:$H$465,3,FALSE),"")</f>
        <v/>
      </c>
      <c r="G63" s="14">
        <f>COUNTIF($E$9:E63,E63)</f>
        <v>8</v>
      </c>
      <c r="H63" s="60"/>
    </row>
    <row r="64" spans="2:8" x14ac:dyDescent="0.35">
      <c r="B64" s="15"/>
      <c r="C64" s="6"/>
      <c r="D64" s="1">
        <f>+tblRace2B[[#This Row],[Position]]</f>
        <v>0</v>
      </c>
      <c r="E64" s="14" t="str">
        <f>IFERROR(VLOOKUP('Race2-Boy'!$C64,TeamDec!$D$9:$H$465,5,FALSE),"")</f>
        <v/>
      </c>
      <c r="F64" s="16" t="str">
        <f>IFERROR(VLOOKUP('Race2-Boy'!$C64,TeamDec!$D$9:$H$465,3,FALSE),"")</f>
        <v/>
      </c>
      <c r="G64" s="14">
        <f>COUNTIF($E$9:E64,E64)</f>
        <v>9</v>
      </c>
      <c r="H64" s="60"/>
    </row>
    <row r="65" spans="2:8" x14ac:dyDescent="0.35">
      <c r="B65" s="15"/>
      <c r="C65" s="6"/>
      <c r="D65" s="1">
        <f>+tblRace2B[[#This Row],[Position]]</f>
        <v>0</v>
      </c>
      <c r="E65" s="14" t="str">
        <f>IFERROR(VLOOKUP('Race2-Boy'!$C65,TeamDec!$D$9:$H$465,5,FALSE),"")</f>
        <v/>
      </c>
      <c r="F65" s="16" t="str">
        <f>IFERROR(VLOOKUP('Race2-Boy'!$C65,TeamDec!$D$9:$H$465,3,FALSE),"")</f>
        <v/>
      </c>
      <c r="G65" s="14">
        <f>COUNTIF($E$9:E65,E65)</f>
        <v>10</v>
      </c>
      <c r="H65" s="60"/>
    </row>
    <row r="66" spans="2:8" x14ac:dyDescent="0.35">
      <c r="B66" s="15"/>
      <c r="C66" s="6"/>
      <c r="D66" s="1">
        <f>+tblRace2B[[#This Row],[Position]]</f>
        <v>0</v>
      </c>
      <c r="E66" s="14" t="str">
        <f>IFERROR(VLOOKUP('Race2-Boy'!$C66,TeamDec!$D$9:$H$465,5,FALSE),"")</f>
        <v/>
      </c>
      <c r="F66" s="16" t="str">
        <f>IFERROR(VLOOKUP('Race2-Boy'!$C66,TeamDec!$D$9:$H$465,3,FALSE),"")</f>
        <v/>
      </c>
      <c r="G66" s="14">
        <f>COUNTIF($E$9:E66,E66)</f>
        <v>11</v>
      </c>
      <c r="H66" s="60"/>
    </row>
    <row r="67" spans="2:8" x14ac:dyDescent="0.35">
      <c r="B67" s="15"/>
      <c r="C67" s="6"/>
      <c r="D67" s="1">
        <f>+tblRace2B[[#This Row],[Position]]</f>
        <v>0</v>
      </c>
      <c r="E67" s="14" t="str">
        <f>IFERROR(VLOOKUP('Race2-Boy'!$C67,TeamDec!$D$9:$H$465,5,FALSE),"")</f>
        <v/>
      </c>
      <c r="F67" s="16" t="str">
        <f>IFERROR(VLOOKUP('Race2-Boy'!$C67,TeamDec!$D$9:$H$465,3,FALSE),"")</f>
        <v/>
      </c>
      <c r="G67" s="14">
        <f>COUNTIF($E$9:E67,E67)</f>
        <v>12</v>
      </c>
      <c r="H67" s="60"/>
    </row>
    <row r="68" spans="2:8" x14ac:dyDescent="0.35">
      <c r="B68" s="15"/>
      <c r="C68" s="6"/>
      <c r="D68" s="1">
        <f>+tblRace2B[[#This Row],[Position]]</f>
        <v>0</v>
      </c>
      <c r="E68" s="14" t="str">
        <f>IFERROR(VLOOKUP('Race2-Boy'!$C68,TeamDec!$D$9:$H$465,5,FALSE),"")</f>
        <v/>
      </c>
      <c r="F68" s="16" t="str">
        <f>IFERROR(VLOOKUP('Race2-Boy'!$C68,TeamDec!$D$9:$H$465,3,FALSE),"")</f>
        <v/>
      </c>
      <c r="G68" s="14">
        <f>COUNTIF($E$9:E68,E68)</f>
        <v>13</v>
      </c>
      <c r="H68" s="60"/>
    </row>
    <row r="69" spans="2:8" x14ac:dyDescent="0.35">
      <c r="B69" s="15"/>
      <c r="C69" s="6"/>
      <c r="D69" s="1">
        <f>+tblRace2B[[#This Row],[Position]]</f>
        <v>0</v>
      </c>
      <c r="E69" s="14" t="str">
        <f>IFERROR(VLOOKUP('Race2-Boy'!$C69,TeamDec!$D$9:$H$465,5,FALSE),"")</f>
        <v/>
      </c>
      <c r="F69" s="16" t="str">
        <f>IFERROR(VLOOKUP('Race2-Boy'!$C69,TeamDec!$D$9:$H$465,3,FALSE),"")</f>
        <v/>
      </c>
      <c r="G69" s="14">
        <f>COUNTIF($E$9:E69,E69)</f>
        <v>14</v>
      </c>
      <c r="H69" s="60"/>
    </row>
    <row r="70" spans="2:8" x14ac:dyDescent="0.35">
      <c r="B70" s="15"/>
      <c r="C70" s="6"/>
      <c r="D70" s="1">
        <f>+tblRace2B[[#This Row],[Position]]</f>
        <v>0</v>
      </c>
      <c r="E70" s="14" t="str">
        <f>IFERROR(VLOOKUP('Race2-Boy'!$C70,TeamDec!$D$9:$H$465,5,FALSE),"")</f>
        <v/>
      </c>
      <c r="F70" s="16" t="str">
        <f>IFERROR(VLOOKUP('Race2-Boy'!$C70,TeamDec!$D$9:$H$465,3,FALSE),"")</f>
        <v/>
      </c>
      <c r="G70" s="14">
        <f>COUNTIF($E$9:E70,E70)</f>
        <v>15</v>
      </c>
      <c r="H70" s="60"/>
    </row>
    <row r="71" spans="2:8" x14ac:dyDescent="0.35">
      <c r="B71" s="15"/>
      <c r="C71" s="6"/>
      <c r="D71" s="1">
        <f>+tblRace2B[[#This Row],[Position]]</f>
        <v>0</v>
      </c>
      <c r="E71" s="14" t="str">
        <f>IFERROR(VLOOKUP('Race2-Boy'!$C71,TeamDec!$D$9:$H$465,5,FALSE),"")</f>
        <v/>
      </c>
      <c r="F71" s="16" t="str">
        <f>IFERROR(VLOOKUP('Race2-Boy'!$C71,TeamDec!$D$9:$H$465,3,FALSE),"")</f>
        <v/>
      </c>
      <c r="G71" s="14">
        <f>COUNTIF($E$9:E71,E71)</f>
        <v>16</v>
      </c>
      <c r="H71" s="60"/>
    </row>
    <row r="72" spans="2:8" x14ac:dyDescent="0.35">
      <c r="B72" s="15"/>
      <c r="C72" s="6"/>
      <c r="D72" s="1">
        <f>+tblRace2B[[#This Row],[Position]]</f>
        <v>0</v>
      </c>
      <c r="E72" s="14" t="str">
        <f>IFERROR(VLOOKUP('Race2-Boy'!$C72,TeamDec!$D$9:$H$465,5,FALSE),"")</f>
        <v/>
      </c>
      <c r="F72" s="16" t="str">
        <f>IFERROR(VLOOKUP('Race2-Boy'!$C72,TeamDec!$D$9:$H$465,3,FALSE),"")</f>
        <v/>
      </c>
      <c r="G72" s="14">
        <f>COUNTIF($E$9:E72,E72)</f>
        <v>17</v>
      </c>
      <c r="H72" s="60"/>
    </row>
    <row r="73" spans="2:8" x14ac:dyDescent="0.35">
      <c r="B73" s="15"/>
      <c r="C73" s="6"/>
      <c r="D73" s="1">
        <f>+tblRace2B[[#This Row],[Position]]</f>
        <v>0</v>
      </c>
      <c r="E73" s="14" t="str">
        <f>IFERROR(VLOOKUP('Race2-Boy'!$C73,TeamDec!$D$9:$H$465,5,FALSE),"")</f>
        <v/>
      </c>
      <c r="F73" s="16" t="str">
        <f>IFERROR(VLOOKUP('Race2-Boy'!$C73,TeamDec!$D$9:$H$465,3,FALSE),"")</f>
        <v/>
      </c>
      <c r="G73" s="14">
        <f>COUNTIF($E$9:E73,E73)</f>
        <v>18</v>
      </c>
      <c r="H73" s="60"/>
    </row>
    <row r="74" spans="2:8" x14ac:dyDescent="0.35">
      <c r="B74" s="15"/>
      <c r="C74" s="6"/>
      <c r="D74" s="1">
        <f>+tblRace2B[[#This Row],[Position]]</f>
        <v>0</v>
      </c>
      <c r="E74" s="14" t="str">
        <f>IFERROR(VLOOKUP('Race2-Boy'!$C74,TeamDec!$D$9:$H$465,5,FALSE),"")</f>
        <v/>
      </c>
      <c r="F74" s="16" t="str">
        <f>IFERROR(VLOOKUP('Race2-Boy'!$C74,TeamDec!$D$9:$H$465,3,FALSE),"")</f>
        <v/>
      </c>
      <c r="G74" s="14">
        <f>COUNTIF($E$9:E74,E74)</f>
        <v>19</v>
      </c>
      <c r="H74" s="60"/>
    </row>
    <row r="75" spans="2:8" x14ac:dyDescent="0.35">
      <c r="B75" s="15"/>
      <c r="C75" s="6"/>
      <c r="D75" s="1">
        <f>+tblRace2B[[#This Row],[Position]]</f>
        <v>0</v>
      </c>
      <c r="E75" s="14" t="str">
        <f>IFERROR(VLOOKUP('Race2-Boy'!$C75,TeamDec!$D$9:$H$465,5,FALSE),"")</f>
        <v/>
      </c>
      <c r="F75" s="16" t="str">
        <f>IFERROR(VLOOKUP('Race2-Boy'!$C75,TeamDec!$D$9:$H$465,3,FALSE),"")</f>
        <v/>
      </c>
      <c r="G75" s="14">
        <f>COUNTIF($E$9:E75,E75)</f>
        <v>20</v>
      </c>
      <c r="H75" s="60"/>
    </row>
    <row r="76" spans="2:8" x14ac:dyDescent="0.35">
      <c r="B76" s="15"/>
      <c r="C76" s="6"/>
      <c r="D76" s="1">
        <f>+tblRace2B[[#This Row],[Position]]</f>
        <v>0</v>
      </c>
      <c r="E76" s="14" t="str">
        <f>IFERROR(VLOOKUP('Race2-Boy'!$C76,TeamDec!$D$9:$H$465,5,FALSE),"")</f>
        <v/>
      </c>
      <c r="F76" s="16" t="str">
        <f>IFERROR(VLOOKUP('Race2-Boy'!$C76,TeamDec!$D$9:$H$465,3,FALSE),"")</f>
        <v/>
      </c>
      <c r="G76" s="14">
        <f>COUNTIF($E$9:E76,E76)</f>
        <v>21</v>
      </c>
      <c r="H76" s="60"/>
    </row>
    <row r="77" spans="2:8" x14ac:dyDescent="0.35">
      <c r="B77" s="15"/>
      <c r="C77" s="6"/>
      <c r="D77" s="1">
        <f>+tblRace2B[[#This Row],[Position]]</f>
        <v>0</v>
      </c>
      <c r="E77" s="14" t="str">
        <f>IFERROR(VLOOKUP('Race2-Boy'!$C77,TeamDec!$D$9:$H$465,5,FALSE),"")</f>
        <v/>
      </c>
      <c r="F77" s="16" t="str">
        <f>IFERROR(VLOOKUP('Race2-Boy'!$C77,TeamDec!$D$9:$H$465,3,FALSE),"")</f>
        <v/>
      </c>
      <c r="G77" s="14">
        <f>COUNTIF($E$9:E77,E77)</f>
        <v>22</v>
      </c>
      <c r="H77" s="60"/>
    </row>
    <row r="78" spans="2:8" x14ac:dyDescent="0.35">
      <c r="B78" s="15"/>
      <c r="C78" s="6"/>
      <c r="D78" s="1">
        <f>+tblRace2B[[#This Row],[Position]]</f>
        <v>0</v>
      </c>
      <c r="E78" s="14" t="str">
        <f>IFERROR(VLOOKUP('Race2-Boy'!$C78,TeamDec!$D$9:$H$465,5,FALSE),"")</f>
        <v/>
      </c>
      <c r="F78" s="16" t="str">
        <f>IFERROR(VLOOKUP('Race2-Boy'!$C78,TeamDec!$D$9:$H$465,3,FALSE),"")</f>
        <v/>
      </c>
      <c r="G78" s="14">
        <f>COUNTIF($E$9:E78,E78)</f>
        <v>23</v>
      </c>
      <c r="H78" s="60"/>
    </row>
    <row r="79" spans="2:8" x14ac:dyDescent="0.35">
      <c r="B79" s="15"/>
      <c r="C79" s="6"/>
      <c r="D79" s="1">
        <f>+tblRace2B[[#This Row],[Position]]</f>
        <v>0</v>
      </c>
      <c r="E79" s="14" t="str">
        <f>IFERROR(VLOOKUP('Race2-Boy'!$C79,TeamDec!$D$9:$H$465,5,FALSE),"")</f>
        <v/>
      </c>
      <c r="F79" s="16" t="str">
        <f>IFERROR(VLOOKUP('Race2-Boy'!$C79,TeamDec!$D$9:$H$465,3,FALSE),"")</f>
        <v/>
      </c>
      <c r="G79" s="14">
        <f>COUNTIF($E$9:E79,E79)</f>
        <v>24</v>
      </c>
      <c r="H79" s="60"/>
    </row>
    <row r="80" spans="2:8" x14ac:dyDescent="0.35">
      <c r="B80" s="15"/>
      <c r="C80" s="6"/>
      <c r="D80" s="1">
        <f>+tblRace2B[[#This Row],[Position]]</f>
        <v>0</v>
      </c>
      <c r="E80" s="14" t="str">
        <f>IFERROR(VLOOKUP('Race2-Boy'!$C80,TeamDec!$D$9:$H$465,5,FALSE),"")</f>
        <v/>
      </c>
      <c r="F80" s="16" t="str">
        <f>IFERROR(VLOOKUP('Race2-Boy'!$C80,TeamDec!$D$9:$H$465,3,FALSE),"")</f>
        <v/>
      </c>
      <c r="G80" s="14">
        <f>COUNTIF($E$9:E80,E80)</f>
        <v>25</v>
      </c>
      <c r="H80" s="60"/>
    </row>
    <row r="81" spans="2:8" x14ac:dyDescent="0.35">
      <c r="B81" s="15"/>
      <c r="C81" s="6"/>
      <c r="D81" s="1">
        <f>+tblRace2B[[#This Row],[Position]]</f>
        <v>0</v>
      </c>
      <c r="E81" s="14" t="str">
        <f>IFERROR(VLOOKUP('Race2-Boy'!$C81,TeamDec!$D$9:$H$465,5,FALSE),"")</f>
        <v/>
      </c>
      <c r="F81" s="16" t="str">
        <f>IFERROR(VLOOKUP('Race2-Boy'!$C81,TeamDec!$D$9:$H$465,3,FALSE),"")</f>
        <v/>
      </c>
      <c r="G81" s="14">
        <f>COUNTIF($E$9:E81,E81)</f>
        <v>26</v>
      </c>
      <c r="H81" s="60"/>
    </row>
    <row r="82" spans="2:8" x14ac:dyDescent="0.35">
      <c r="B82" s="15"/>
      <c r="C82" s="6"/>
      <c r="D82" s="1">
        <f>+tblRace2B[[#This Row],[Position]]</f>
        <v>0</v>
      </c>
      <c r="E82" s="14" t="str">
        <f>IFERROR(VLOOKUP('Race2-Boy'!$C82,TeamDec!$D$9:$H$465,5,FALSE),"")</f>
        <v/>
      </c>
      <c r="F82" s="16" t="str">
        <f>IFERROR(VLOOKUP('Race2-Boy'!$C82,TeamDec!$D$9:$H$465,3,FALSE),"")</f>
        <v/>
      </c>
      <c r="G82" s="14">
        <f>COUNTIF($E$9:E82,E82)</f>
        <v>27</v>
      </c>
      <c r="H82" s="60"/>
    </row>
    <row r="83" spans="2:8" x14ac:dyDescent="0.35">
      <c r="B83" s="15"/>
      <c r="C83" s="6"/>
      <c r="D83" s="1">
        <f>+tblRace2B[[#This Row],[Position]]</f>
        <v>0</v>
      </c>
      <c r="E83" s="14" t="str">
        <f>IFERROR(VLOOKUP('Race2-Boy'!$C83,TeamDec!$D$9:$H$465,5,FALSE),"")</f>
        <v/>
      </c>
      <c r="F83" s="16" t="str">
        <f>IFERROR(VLOOKUP('Race2-Boy'!$C83,TeamDec!$D$9:$H$465,3,FALSE),"")</f>
        <v/>
      </c>
      <c r="G83" s="14">
        <f>COUNTIF($E$9:E83,E83)</f>
        <v>28</v>
      </c>
      <c r="H83" s="60"/>
    </row>
    <row r="84" spans="2:8" x14ac:dyDescent="0.35">
      <c r="B84" s="15"/>
      <c r="C84" s="6"/>
      <c r="D84" s="1">
        <f>+tblRace2B[[#This Row],[Position]]</f>
        <v>0</v>
      </c>
      <c r="E84" s="14" t="str">
        <f>IFERROR(VLOOKUP('Race2-Boy'!$C84,TeamDec!$D$9:$H$465,5,FALSE),"")</f>
        <v/>
      </c>
      <c r="F84" s="16" t="str">
        <f>IFERROR(VLOOKUP('Race2-Boy'!$C84,TeamDec!$D$9:$H$465,3,FALSE),"")</f>
        <v/>
      </c>
      <c r="G84" s="14">
        <f>COUNTIF($E$9:E84,E84)</f>
        <v>29</v>
      </c>
      <c r="H84" s="60"/>
    </row>
    <row r="85" spans="2:8" x14ac:dyDescent="0.35">
      <c r="B85" s="15"/>
      <c r="C85" s="6"/>
      <c r="D85" s="1">
        <f>+tblRace2B[[#This Row],[Position]]</f>
        <v>0</v>
      </c>
      <c r="E85" s="14" t="str">
        <f>IFERROR(VLOOKUP('Race2-Boy'!$C85,TeamDec!$D$9:$H$465,5,FALSE),"")</f>
        <v/>
      </c>
      <c r="F85" s="16" t="str">
        <f>IFERROR(VLOOKUP('Race2-Boy'!$C85,TeamDec!$D$9:$H$465,3,FALSE),"")</f>
        <v/>
      </c>
      <c r="G85" s="14">
        <f>COUNTIF($E$9:E85,E85)</f>
        <v>30</v>
      </c>
      <c r="H85" s="60"/>
    </row>
    <row r="86" spans="2:8" x14ac:dyDescent="0.35">
      <c r="B86" s="15"/>
      <c r="C86" s="6"/>
      <c r="D86" s="1">
        <f>+tblRace2B[[#This Row],[Position]]</f>
        <v>0</v>
      </c>
      <c r="E86" s="14" t="str">
        <f>IFERROR(VLOOKUP('Race2-Boy'!$C86,TeamDec!$D$9:$H$465,5,FALSE),"")</f>
        <v/>
      </c>
      <c r="F86" s="16" t="str">
        <f>IFERROR(VLOOKUP('Race2-Boy'!$C86,TeamDec!$D$9:$H$465,3,FALSE),"")</f>
        <v/>
      </c>
      <c r="G86" s="14">
        <f>COUNTIF($E$9:E86,E86)</f>
        <v>31</v>
      </c>
      <c r="H86" s="60"/>
    </row>
    <row r="87" spans="2:8" x14ac:dyDescent="0.35">
      <c r="B87" s="15"/>
      <c r="C87" s="6"/>
      <c r="D87" s="1">
        <f>+tblRace2B[[#This Row],[Position]]</f>
        <v>0</v>
      </c>
      <c r="E87" s="14" t="str">
        <f>IFERROR(VLOOKUP('Race2-Boy'!$C87,TeamDec!$D$9:$H$465,5,FALSE),"")</f>
        <v/>
      </c>
      <c r="F87" s="16" t="str">
        <f>IFERROR(VLOOKUP('Race2-Boy'!$C87,TeamDec!$D$9:$H$465,3,FALSE),"")</f>
        <v/>
      </c>
      <c r="G87" s="14">
        <f>COUNTIF($E$9:E87,E87)</f>
        <v>32</v>
      </c>
      <c r="H87" s="60"/>
    </row>
    <row r="88" spans="2:8" x14ac:dyDescent="0.35">
      <c r="B88" s="15"/>
      <c r="C88" s="6"/>
      <c r="D88" s="1">
        <f>+tblRace2B[[#This Row],[Position]]</f>
        <v>0</v>
      </c>
      <c r="E88" s="14" t="str">
        <f>IFERROR(VLOOKUP('Race2-Boy'!$C88,TeamDec!$D$9:$H$465,5,FALSE),"")</f>
        <v/>
      </c>
      <c r="F88" s="16" t="str">
        <f>IFERROR(VLOOKUP('Race2-Boy'!$C88,TeamDec!$D$9:$H$465,3,FALSE),"")</f>
        <v/>
      </c>
      <c r="G88" s="14">
        <f>COUNTIF($E$9:E88,E88)</f>
        <v>33</v>
      </c>
      <c r="H88" s="60"/>
    </row>
    <row r="89" spans="2:8" x14ac:dyDescent="0.35">
      <c r="B89" s="15"/>
      <c r="C89" s="6"/>
      <c r="D89" s="1">
        <f>+tblRace2B[[#This Row],[Position]]</f>
        <v>0</v>
      </c>
      <c r="E89" s="14" t="str">
        <f>IFERROR(VLOOKUP('Race2-Boy'!$C89,TeamDec!$D$9:$H$465,5,FALSE),"")</f>
        <v/>
      </c>
      <c r="F89" s="16" t="str">
        <f>IFERROR(VLOOKUP('Race2-Boy'!$C89,TeamDec!$D$9:$H$465,3,FALSE),"")</f>
        <v/>
      </c>
      <c r="G89" s="14">
        <f>COUNTIF($E$9:E89,E89)</f>
        <v>34</v>
      </c>
      <c r="H89" s="60"/>
    </row>
    <row r="90" spans="2:8" x14ac:dyDescent="0.35">
      <c r="B90" s="15"/>
      <c r="C90" s="6"/>
      <c r="D90" s="1">
        <f>+tblRace2B[[#This Row],[Position]]</f>
        <v>0</v>
      </c>
      <c r="E90" s="14" t="str">
        <f>IFERROR(VLOOKUP('Race2-Boy'!$C90,TeamDec!$D$9:$H$465,5,FALSE),"")</f>
        <v/>
      </c>
      <c r="F90" s="16" t="str">
        <f>IFERROR(VLOOKUP('Race2-Boy'!$C90,TeamDec!$D$9:$H$465,3,FALSE),"")</f>
        <v/>
      </c>
      <c r="G90" s="14">
        <f>COUNTIF($E$9:E90,E90)</f>
        <v>35</v>
      </c>
      <c r="H90" s="60"/>
    </row>
    <row r="91" spans="2:8" x14ac:dyDescent="0.35">
      <c r="B91" s="15"/>
      <c r="C91" s="6"/>
      <c r="D91" s="1">
        <f>+tblRace2B[[#This Row],[Position]]</f>
        <v>0</v>
      </c>
      <c r="E91" s="14" t="str">
        <f>IFERROR(VLOOKUP('Race2-Boy'!$C91,TeamDec!$D$9:$H$465,5,FALSE),"")</f>
        <v/>
      </c>
      <c r="F91" s="16" t="str">
        <f>IFERROR(VLOOKUP('Race2-Boy'!$C91,TeamDec!$D$9:$H$465,3,FALSE),"")</f>
        <v/>
      </c>
      <c r="G91" s="14">
        <f>COUNTIF($E$9:E91,E91)</f>
        <v>36</v>
      </c>
      <c r="H91" s="60"/>
    </row>
    <row r="92" spans="2:8" x14ac:dyDescent="0.35">
      <c r="B92" s="15"/>
      <c r="C92" s="6"/>
      <c r="D92" s="1">
        <f>+tblRace2B[[#This Row],[Position]]</f>
        <v>0</v>
      </c>
      <c r="E92" s="14" t="str">
        <f>IFERROR(VLOOKUP('Race2-Boy'!$C92,TeamDec!$D$9:$H$465,5,FALSE),"")</f>
        <v/>
      </c>
      <c r="F92" s="16" t="str">
        <f>IFERROR(VLOOKUP('Race2-Boy'!$C92,TeamDec!$D$9:$H$465,3,FALSE),"")</f>
        <v/>
      </c>
      <c r="G92" s="14">
        <f>COUNTIF($E$9:E92,E92)</f>
        <v>37</v>
      </c>
      <c r="H92" s="60"/>
    </row>
    <row r="93" spans="2:8" x14ac:dyDescent="0.35">
      <c r="B93" s="15"/>
      <c r="C93" s="6"/>
      <c r="D93" s="1">
        <f>+tblRace2B[[#This Row],[Position]]</f>
        <v>0</v>
      </c>
      <c r="E93" s="14" t="str">
        <f>IFERROR(VLOOKUP('Race2-Boy'!$C93,TeamDec!$D$9:$H$465,5,FALSE),"")</f>
        <v/>
      </c>
      <c r="F93" s="16" t="str">
        <f>IFERROR(VLOOKUP('Race2-Boy'!$C93,TeamDec!$D$9:$H$465,3,FALSE),"")</f>
        <v/>
      </c>
      <c r="G93" s="14">
        <f>COUNTIF($E$9:E93,E93)</f>
        <v>38</v>
      </c>
      <c r="H93" s="60"/>
    </row>
    <row r="94" spans="2:8" x14ac:dyDescent="0.35">
      <c r="B94" s="15"/>
      <c r="C94" s="6"/>
      <c r="D94" s="1">
        <f>+tblRace2B[[#This Row],[Position]]</f>
        <v>0</v>
      </c>
      <c r="E94" s="14" t="str">
        <f>IFERROR(VLOOKUP('Race2-Boy'!$C94,TeamDec!$D$9:$H$465,5,FALSE),"")</f>
        <v/>
      </c>
      <c r="F94" s="16" t="str">
        <f>IFERROR(VLOOKUP('Race2-Boy'!$C94,TeamDec!$D$9:$H$465,3,FALSE),"")</f>
        <v/>
      </c>
      <c r="G94" s="14">
        <f>COUNTIF($E$9:E94,E94)</f>
        <v>39</v>
      </c>
      <c r="H94" s="60"/>
    </row>
    <row r="95" spans="2:8" x14ac:dyDescent="0.35">
      <c r="B95" s="15"/>
      <c r="C95" s="6"/>
      <c r="D95" s="1">
        <f>+tblRace2B[[#This Row],[Position]]</f>
        <v>0</v>
      </c>
      <c r="E95" s="14" t="str">
        <f>IFERROR(VLOOKUP('Race2-Boy'!$C95,TeamDec!$D$9:$H$465,5,FALSE),"")</f>
        <v/>
      </c>
      <c r="F95" s="16" t="str">
        <f>IFERROR(VLOOKUP('Race2-Boy'!$C95,TeamDec!$D$9:$H$465,3,FALSE),"")</f>
        <v/>
      </c>
      <c r="G95" s="14">
        <f>COUNTIF($E$9:E95,E95)</f>
        <v>40</v>
      </c>
      <c r="H95" s="60"/>
    </row>
    <row r="96" spans="2:8" x14ac:dyDescent="0.35">
      <c r="B96" s="15"/>
      <c r="C96" s="6"/>
      <c r="D96" s="1">
        <f>+tblRace2B[[#This Row],[Position]]</f>
        <v>0</v>
      </c>
      <c r="E96" s="14" t="str">
        <f>IFERROR(VLOOKUP('Race2-Boy'!$C96,TeamDec!$D$9:$H$465,5,FALSE),"")</f>
        <v/>
      </c>
      <c r="F96" s="16" t="str">
        <f>IFERROR(VLOOKUP('Race2-Boy'!$C96,TeamDec!$D$9:$H$465,3,FALSE),"")</f>
        <v/>
      </c>
      <c r="G96" s="14">
        <f>COUNTIF($E$9:E96,E96)</f>
        <v>41</v>
      </c>
      <c r="H96" s="60"/>
    </row>
    <row r="97" spans="2:8" x14ac:dyDescent="0.35">
      <c r="B97" s="15"/>
      <c r="C97" s="6"/>
      <c r="D97" s="1">
        <f>+tblRace2B[[#This Row],[Position]]</f>
        <v>0</v>
      </c>
      <c r="E97" s="14" t="str">
        <f>IFERROR(VLOOKUP('Race2-Boy'!$C97,TeamDec!$D$9:$H$465,5,FALSE),"")</f>
        <v/>
      </c>
      <c r="F97" s="16" t="str">
        <f>IFERROR(VLOOKUP('Race2-Boy'!$C97,TeamDec!$D$9:$H$465,3,FALSE),"")</f>
        <v/>
      </c>
      <c r="G97" s="14">
        <f>COUNTIF($E$9:E97,E97)</f>
        <v>42</v>
      </c>
      <c r="H97" s="60"/>
    </row>
    <row r="98" spans="2:8" x14ac:dyDescent="0.35">
      <c r="B98" s="15"/>
      <c r="C98" s="6"/>
      <c r="D98" s="1">
        <f>+tblRace2B[[#This Row],[Position]]</f>
        <v>0</v>
      </c>
      <c r="E98" s="14" t="str">
        <f>IFERROR(VLOOKUP('Race2-Boy'!$C98,TeamDec!$D$9:$H$465,5,FALSE),"")</f>
        <v/>
      </c>
      <c r="F98" s="16" t="str">
        <f>IFERROR(VLOOKUP('Race2-Boy'!$C98,TeamDec!$D$9:$H$465,3,FALSE),"")</f>
        <v/>
      </c>
      <c r="G98" s="14">
        <f>COUNTIF($E$9:E98,E98)</f>
        <v>43</v>
      </c>
      <c r="H98" s="60"/>
    </row>
    <row r="99" spans="2:8" x14ac:dyDescent="0.35">
      <c r="B99" s="15"/>
      <c r="C99" s="6"/>
      <c r="D99" s="1">
        <f>+tblRace2B[[#This Row],[Position]]</f>
        <v>0</v>
      </c>
      <c r="E99" s="14" t="str">
        <f>IFERROR(VLOOKUP('Race2-Boy'!$C99,TeamDec!$D$9:$H$465,5,FALSE),"")</f>
        <v/>
      </c>
      <c r="F99" s="16" t="str">
        <f>IFERROR(VLOOKUP('Race2-Boy'!$C99,TeamDec!$D$9:$H$465,3,FALSE),"")</f>
        <v/>
      </c>
      <c r="G99" s="14">
        <f>COUNTIF($E$9:E99,E99)</f>
        <v>44</v>
      </c>
      <c r="H99" s="60"/>
    </row>
    <row r="100" spans="2:8" x14ac:dyDescent="0.35">
      <c r="B100" s="15"/>
      <c r="C100" s="6"/>
      <c r="D100" s="1">
        <f>+tblRace2B[[#This Row],[Position]]</f>
        <v>0</v>
      </c>
      <c r="E100" s="14" t="str">
        <f>IFERROR(VLOOKUP('Race2-Boy'!$C100,TeamDec!$D$9:$H$465,5,FALSE),"")</f>
        <v/>
      </c>
      <c r="F100" s="16" t="str">
        <f>IFERROR(VLOOKUP('Race2-Boy'!$C100,TeamDec!$D$9:$H$465,3,FALSE),"")</f>
        <v/>
      </c>
      <c r="G100" s="14">
        <f>COUNTIF($E$9:E100,E100)</f>
        <v>45</v>
      </c>
      <c r="H100" s="60"/>
    </row>
    <row r="101" spans="2:8" x14ac:dyDescent="0.35">
      <c r="B101" s="15"/>
      <c r="C101" s="6"/>
      <c r="D101" s="1">
        <f>+tblRace2B[[#This Row],[Position]]</f>
        <v>0</v>
      </c>
      <c r="E101" s="14" t="str">
        <f>IFERROR(VLOOKUP('Race2-Boy'!$C101,TeamDec!$D$9:$H$465,5,FALSE),"")</f>
        <v/>
      </c>
      <c r="F101" s="16" t="str">
        <f>IFERROR(VLOOKUP('Race2-Boy'!$C101,TeamDec!$D$9:$H$465,3,FALSE),"")</f>
        <v/>
      </c>
      <c r="G101" s="14">
        <f>COUNTIF($E$9:E101,E101)</f>
        <v>46</v>
      </c>
      <c r="H101" s="60"/>
    </row>
    <row r="102" spans="2:8" x14ac:dyDescent="0.35">
      <c r="B102" s="15"/>
      <c r="C102" s="6"/>
      <c r="D102" s="1">
        <f>+tblRace2B[[#This Row],[Position]]</f>
        <v>0</v>
      </c>
      <c r="E102" s="14" t="str">
        <f>IFERROR(VLOOKUP('Race2-Boy'!$C102,TeamDec!$D$9:$H$465,5,FALSE),"")</f>
        <v/>
      </c>
      <c r="F102" s="16" t="str">
        <f>IFERROR(VLOOKUP('Race2-Boy'!$C102,TeamDec!$D$9:$H$465,3,FALSE),"")</f>
        <v/>
      </c>
      <c r="G102" s="14">
        <f>COUNTIF($E$9:E102,E102)</f>
        <v>47</v>
      </c>
      <c r="H102" s="60"/>
    </row>
    <row r="103" spans="2:8" x14ac:dyDescent="0.35">
      <c r="B103" s="15"/>
      <c r="C103" s="6"/>
      <c r="D103" s="1">
        <f>+tblRace2B[[#This Row],[Position]]</f>
        <v>0</v>
      </c>
      <c r="E103" s="14" t="str">
        <f>IFERROR(VLOOKUP('Race2-Boy'!$C103,TeamDec!$D$9:$H$465,5,FALSE),"")</f>
        <v/>
      </c>
      <c r="F103" s="16" t="str">
        <f>IFERROR(VLOOKUP('Race2-Boy'!$C103,TeamDec!$D$9:$H$465,3,FALSE),"")</f>
        <v/>
      </c>
      <c r="G103" s="14">
        <f>COUNTIF($E$9:E103,E103)</f>
        <v>48</v>
      </c>
      <c r="H103" s="60"/>
    </row>
    <row r="104" spans="2:8" x14ac:dyDescent="0.35">
      <c r="B104" s="15"/>
      <c r="C104" s="6"/>
      <c r="D104" s="1">
        <f>+tblRace2B[[#This Row],[Position]]</f>
        <v>0</v>
      </c>
      <c r="E104" s="14" t="str">
        <f>IFERROR(VLOOKUP('Race2-Boy'!$C104,TeamDec!$D$9:$H$465,5,FALSE),"")</f>
        <v/>
      </c>
      <c r="F104" s="16" t="str">
        <f>IFERROR(VLOOKUP('Race2-Boy'!$C104,TeamDec!$D$9:$H$465,3,FALSE),"")</f>
        <v/>
      </c>
      <c r="G104" s="14">
        <f>COUNTIF($E$9:E104,E104)</f>
        <v>49</v>
      </c>
      <c r="H104" s="60"/>
    </row>
    <row r="105" spans="2:8" x14ac:dyDescent="0.35">
      <c r="B105" s="15"/>
      <c r="C105" s="6"/>
      <c r="D105" s="1">
        <f>+tblRace2B[[#This Row],[Position]]</f>
        <v>0</v>
      </c>
      <c r="E105" s="14" t="str">
        <f>IFERROR(VLOOKUP('Race2-Boy'!$C105,TeamDec!$D$9:$H$465,5,FALSE),"")</f>
        <v/>
      </c>
      <c r="F105" s="16" t="str">
        <f>IFERROR(VLOOKUP('Race2-Boy'!$C105,TeamDec!$D$9:$H$465,3,FALSE),"")</f>
        <v/>
      </c>
      <c r="G105" s="14">
        <f>COUNTIF($E$9:E105,E105)</f>
        <v>50</v>
      </c>
      <c r="H105" s="60"/>
    </row>
    <row r="106" spans="2:8" x14ac:dyDescent="0.35">
      <c r="B106" s="15"/>
      <c r="C106" s="6"/>
      <c r="D106" s="1">
        <f>+tblRace2B[[#This Row],[Position]]</f>
        <v>0</v>
      </c>
      <c r="E106" s="14" t="str">
        <f>IFERROR(VLOOKUP('Race2-Boy'!$C106,TeamDec!$D$9:$H$465,5,FALSE),"")</f>
        <v/>
      </c>
      <c r="F106" s="16" t="str">
        <f>IFERROR(VLOOKUP('Race2-Boy'!$C106,TeamDec!$D$9:$H$465,3,FALSE),"")</f>
        <v/>
      </c>
      <c r="G106" s="14">
        <f>COUNTIF($E$9:E106,E106)</f>
        <v>51</v>
      </c>
      <c r="H106" s="60"/>
    </row>
    <row r="107" spans="2:8" x14ac:dyDescent="0.35">
      <c r="B107" s="15"/>
      <c r="C107" s="6"/>
      <c r="D107" s="1">
        <f>+tblRace2B[[#This Row],[Position]]</f>
        <v>0</v>
      </c>
      <c r="E107" s="14" t="str">
        <f>IFERROR(VLOOKUP('Race2-Boy'!$C107,TeamDec!$D$9:$H$465,5,FALSE),"")</f>
        <v/>
      </c>
      <c r="F107" s="16" t="str">
        <f>IFERROR(VLOOKUP('Race2-Boy'!$C107,TeamDec!$D$9:$H$465,3,FALSE),"")</f>
        <v/>
      </c>
      <c r="G107" s="14">
        <f>COUNTIF($E$9:E107,E107)</f>
        <v>52</v>
      </c>
      <c r="H107" s="60"/>
    </row>
    <row r="108" spans="2:8" x14ac:dyDescent="0.35">
      <c r="B108" s="15"/>
      <c r="C108" s="6"/>
      <c r="D108" s="1">
        <f>+tblRace2B[[#This Row],[Position]]</f>
        <v>0</v>
      </c>
      <c r="E108" s="14" t="str">
        <f>IFERROR(VLOOKUP('Race2-Boy'!$C108,TeamDec!$D$9:$H$465,5,FALSE),"")</f>
        <v/>
      </c>
      <c r="F108" s="16" t="str">
        <f>IFERROR(VLOOKUP('Race2-Boy'!$C108,TeamDec!$D$9:$H$465,3,FALSE),"")</f>
        <v/>
      </c>
      <c r="G108" s="14">
        <f>COUNTIF($E$9:E108,E108)</f>
        <v>53</v>
      </c>
      <c r="H108" s="60"/>
    </row>
    <row r="109" spans="2:8" x14ac:dyDescent="0.35">
      <c r="B109" s="15"/>
      <c r="C109" s="6"/>
      <c r="D109" s="1">
        <f>+tblRace2B[[#This Row],[Position]]</f>
        <v>0</v>
      </c>
      <c r="E109" s="14" t="str">
        <f>IFERROR(VLOOKUP('Race2-Boy'!$C109,TeamDec!$D$9:$H$465,5,FALSE),"")</f>
        <v/>
      </c>
      <c r="F109" s="16" t="str">
        <f>IFERROR(VLOOKUP('Race2-Boy'!$C109,TeamDec!$D$9:$H$465,3,FALSE),"")</f>
        <v/>
      </c>
      <c r="G109" s="14">
        <f>COUNTIF($E$9:E109,E109)</f>
        <v>54</v>
      </c>
      <c r="H109" s="60"/>
    </row>
    <row r="110" spans="2:8" x14ac:dyDescent="0.35">
      <c r="B110" s="15"/>
      <c r="C110" s="6"/>
      <c r="D110" s="1">
        <f>+tblRace2B[[#This Row],[Position]]</f>
        <v>0</v>
      </c>
      <c r="E110" s="14" t="str">
        <f>IFERROR(VLOOKUP('Race2-Boy'!$C110,TeamDec!$D$9:$H$465,5,FALSE),"")</f>
        <v/>
      </c>
      <c r="F110" s="16" t="str">
        <f>IFERROR(VLOOKUP('Race2-Boy'!$C110,TeamDec!$D$9:$H$465,3,FALSE),"")</f>
        <v/>
      </c>
      <c r="G110" s="14">
        <f>COUNTIF($E$9:E110,E110)</f>
        <v>55</v>
      </c>
      <c r="H110" s="60"/>
    </row>
    <row r="111" spans="2:8" x14ac:dyDescent="0.35">
      <c r="B111" s="15"/>
      <c r="C111" s="6"/>
      <c r="D111" s="1">
        <f>+tblRace2B[[#This Row],[Position]]</f>
        <v>0</v>
      </c>
      <c r="E111" s="14" t="str">
        <f>IFERROR(VLOOKUP('Race2-Boy'!$C111,TeamDec!$D$9:$H$465,5,FALSE),"")</f>
        <v/>
      </c>
      <c r="F111" s="16" t="str">
        <f>IFERROR(VLOOKUP('Race2-Boy'!$C111,TeamDec!$D$9:$H$465,3,FALSE),"")</f>
        <v/>
      </c>
      <c r="G111" s="14">
        <f>COUNTIF($E$9:E111,E111)</f>
        <v>56</v>
      </c>
      <c r="H111" s="60"/>
    </row>
    <row r="112" spans="2:8" x14ac:dyDescent="0.35">
      <c r="B112" s="15"/>
      <c r="C112" s="6"/>
      <c r="D112" s="1">
        <f>+tblRace2B[[#This Row],[Position]]</f>
        <v>0</v>
      </c>
      <c r="E112" s="14" t="str">
        <f>IFERROR(VLOOKUP('Race2-Boy'!$C112,TeamDec!$D$9:$H$465,5,FALSE),"")</f>
        <v/>
      </c>
      <c r="F112" s="16" t="str">
        <f>IFERROR(VLOOKUP('Race2-Boy'!$C112,TeamDec!$D$9:$H$465,3,FALSE),"")</f>
        <v/>
      </c>
      <c r="G112" s="14">
        <f>COUNTIF($E$9:E112,E112)</f>
        <v>57</v>
      </c>
      <c r="H112" s="60"/>
    </row>
    <row r="113" spans="2:8" x14ac:dyDescent="0.35">
      <c r="B113" s="15"/>
      <c r="C113" s="6"/>
      <c r="D113" s="1">
        <f>+tblRace2B[[#This Row],[Position]]</f>
        <v>0</v>
      </c>
      <c r="E113" s="14" t="str">
        <f>IFERROR(VLOOKUP('Race2-Boy'!$C113,TeamDec!$D$9:$H$465,5,FALSE),"")</f>
        <v/>
      </c>
      <c r="F113" s="16" t="str">
        <f>IFERROR(VLOOKUP('Race2-Boy'!$C113,TeamDec!$D$9:$H$465,3,FALSE),"")</f>
        <v/>
      </c>
      <c r="G113" s="14">
        <f>COUNTIF($E$9:E113,E113)</f>
        <v>58</v>
      </c>
      <c r="H113" s="60"/>
    </row>
    <row r="114" spans="2:8" x14ac:dyDescent="0.35">
      <c r="B114" s="15"/>
      <c r="C114" s="6"/>
      <c r="D114" s="1">
        <f>+tblRace2B[[#This Row],[Position]]</f>
        <v>0</v>
      </c>
      <c r="E114" s="14" t="str">
        <f>IFERROR(VLOOKUP('Race2-Boy'!$C114,TeamDec!$D$9:$H$465,5,FALSE),"")</f>
        <v/>
      </c>
      <c r="F114" s="16" t="str">
        <f>IFERROR(VLOOKUP('Race2-Boy'!$C114,TeamDec!$D$9:$H$465,3,FALSE),"")</f>
        <v/>
      </c>
      <c r="G114" s="14">
        <f>COUNTIF($E$9:E114,E114)</f>
        <v>59</v>
      </c>
      <c r="H114" s="60"/>
    </row>
    <row r="115" spans="2:8" x14ac:dyDescent="0.35">
      <c r="B115" s="15"/>
      <c r="C115" s="6"/>
      <c r="D115" s="1">
        <f>+tblRace2B[[#This Row],[Position]]</f>
        <v>0</v>
      </c>
      <c r="E115" s="14" t="str">
        <f>IFERROR(VLOOKUP('Race2-Boy'!$C115,TeamDec!$D$9:$H$465,5,FALSE),"")</f>
        <v/>
      </c>
      <c r="F115" s="16" t="str">
        <f>IFERROR(VLOOKUP('Race2-Boy'!$C115,TeamDec!$D$9:$H$465,3,FALSE),"")</f>
        <v/>
      </c>
      <c r="G115" s="14">
        <f>COUNTIF($E$9:E115,E115)</f>
        <v>60</v>
      </c>
      <c r="H115" s="60"/>
    </row>
    <row r="116" spans="2:8" x14ac:dyDescent="0.35">
      <c r="B116" s="15"/>
      <c r="C116" s="6"/>
      <c r="D116" s="1">
        <f>+tblRace2B[[#This Row],[Position]]</f>
        <v>0</v>
      </c>
      <c r="E116" s="14" t="str">
        <f>IFERROR(VLOOKUP('Race2-Boy'!$C116,TeamDec!$D$9:$H$465,5,FALSE),"")</f>
        <v/>
      </c>
      <c r="F116" s="16" t="str">
        <f>IFERROR(VLOOKUP('Race2-Boy'!$C116,TeamDec!$D$9:$H$465,3,FALSE),"")</f>
        <v/>
      </c>
      <c r="G116" s="14">
        <f>COUNTIF($E$9:E116,E116)</f>
        <v>61</v>
      </c>
      <c r="H116" s="60"/>
    </row>
    <row r="117" spans="2:8" x14ac:dyDescent="0.35">
      <c r="B117" s="15"/>
      <c r="C117" s="6"/>
      <c r="D117" s="1">
        <f>+tblRace2B[[#This Row],[Position]]</f>
        <v>0</v>
      </c>
      <c r="E117" s="14" t="str">
        <f>IFERROR(VLOOKUP('Race2-Boy'!$C117,TeamDec!$D$9:$H$465,5,FALSE),"")</f>
        <v/>
      </c>
      <c r="F117" s="16" t="str">
        <f>IFERROR(VLOOKUP('Race2-Boy'!$C117,TeamDec!$D$9:$H$465,3,FALSE),"")</f>
        <v/>
      </c>
      <c r="G117" s="14">
        <f>COUNTIF($E$9:E117,E117)</f>
        <v>62</v>
      </c>
      <c r="H117" s="60"/>
    </row>
    <row r="118" spans="2:8" x14ac:dyDescent="0.35">
      <c r="B118" s="15"/>
      <c r="C118" s="6"/>
      <c r="D118" s="1">
        <f>+tblRace2B[[#This Row],[Position]]</f>
        <v>0</v>
      </c>
      <c r="E118" s="14" t="str">
        <f>IFERROR(VLOOKUP('Race2-Boy'!$C118,TeamDec!$D$9:$H$465,5,FALSE),"")</f>
        <v/>
      </c>
      <c r="F118" s="16" t="str">
        <f>IFERROR(VLOOKUP('Race2-Boy'!$C118,TeamDec!$D$9:$H$465,3,FALSE),"")</f>
        <v/>
      </c>
      <c r="G118" s="14">
        <f>COUNTIF($E$9:E118,E118)</f>
        <v>63</v>
      </c>
      <c r="H118" s="60"/>
    </row>
    <row r="119" spans="2:8" x14ac:dyDescent="0.35">
      <c r="B119" s="15"/>
      <c r="C119" s="6"/>
      <c r="D119" s="1">
        <f>+tblRace2B[[#This Row],[Position]]</f>
        <v>0</v>
      </c>
      <c r="E119" s="14" t="str">
        <f>IFERROR(VLOOKUP('Race2-Boy'!$C119,TeamDec!$D$9:$H$465,5,FALSE),"")</f>
        <v/>
      </c>
      <c r="F119" s="16" t="str">
        <f>IFERROR(VLOOKUP('Race2-Boy'!$C119,TeamDec!$D$9:$H$465,3,FALSE),"")</f>
        <v/>
      </c>
      <c r="G119" s="14">
        <f>COUNTIF($E$9:E119,E119)</f>
        <v>64</v>
      </c>
      <c r="H119" s="60"/>
    </row>
    <row r="120" spans="2:8" x14ac:dyDescent="0.35">
      <c r="B120" s="15"/>
      <c r="C120" s="6"/>
      <c r="D120" s="1">
        <f>+tblRace2B[[#This Row],[Position]]</f>
        <v>0</v>
      </c>
      <c r="E120" s="14" t="str">
        <f>IFERROR(VLOOKUP('Race2-Boy'!$C120,TeamDec!$D$9:$H$465,5,FALSE),"")</f>
        <v/>
      </c>
      <c r="F120" s="16" t="str">
        <f>IFERROR(VLOOKUP('Race2-Boy'!$C120,TeamDec!$D$9:$H$465,3,FALSE),"")</f>
        <v/>
      </c>
      <c r="G120" s="14">
        <f>COUNTIF($E$9:E120,E120)</f>
        <v>65</v>
      </c>
      <c r="H120" s="60"/>
    </row>
    <row r="121" spans="2:8" x14ac:dyDescent="0.35">
      <c r="B121" s="15"/>
      <c r="C121" s="6"/>
      <c r="D121" s="1">
        <f>+tblRace2B[[#This Row],[Position]]</f>
        <v>0</v>
      </c>
      <c r="E121" s="14" t="str">
        <f>IFERROR(VLOOKUP('Race2-Boy'!$C121,TeamDec!$D$9:$H$465,5,FALSE),"")</f>
        <v/>
      </c>
      <c r="F121" s="16" t="str">
        <f>IFERROR(VLOOKUP('Race2-Boy'!$C121,TeamDec!$D$9:$H$465,3,FALSE),"")</f>
        <v/>
      </c>
      <c r="G121" s="14">
        <f>COUNTIF($E$9:E121,E121)</f>
        <v>66</v>
      </c>
      <c r="H121" s="60"/>
    </row>
    <row r="122" spans="2:8" x14ac:dyDescent="0.35">
      <c r="B122" s="15"/>
      <c r="C122" s="6"/>
      <c r="D122" s="1">
        <f>+tblRace2B[[#This Row],[Position]]</f>
        <v>0</v>
      </c>
      <c r="E122" s="14" t="str">
        <f>IFERROR(VLOOKUP('Race2-Boy'!$C122,TeamDec!$D$9:$H$465,5,FALSE),"")</f>
        <v/>
      </c>
      <c r="F122" s="16" t="str">
        <f>IFERROR(VLOOKUP('Race2-Boy'!$C122,TeamDec!$D$9:$H$465,3,FALSE),"")</f>
        <v/>
      </c>
      <c r="G122" s="14">
        <f>COUNTIF($E$9:E122,E122)</f>
        <v>67</v>
      </c>
      <c r="H122" s="60"/>
    </row>
    <row r="123" spans="2:8" x14ac:dyDescent="0.35">
      <c r="B123" s="15"/>
      <c r="C123" s="6"/>
      <c r="D123" s="1">
        <f>+tblRace2B[[#This Row],[Position]]</f>
        <v>0</v>
      </c>
      <c r="E123" s="14" t="str">
        <f>IFERROR(VLOOKUP('Race2-Boy'!$C123,TeamDec!$D$9:$H$465,5,FALSE),"")</f>
        <v/>
      </c>
      <c r="F123" s="16" t="str">
        <f>IFERROR(VLOOKUP('Race2-Boy'!$C123,TeamDec!$D$9:$H$465,3,FALSE),"")</f>
        <v/>
      </c>
      <c r="G123" s="14">
        <f>COUNTIF($E$9:E123,E123)</f>
        <v>68</v>
      </c>
      <c r="H123" s="60"/>
    </row>
    <row r="124" spans="2:8" x14ac:dyDescent="0.35">
      <c r="B124" s="15"/>
      <c r="C124" s="6"/>
      <c r="D124" s="1">
        <f>+tblRace2B[[#This Row],[Position]]</f>
        <v>0</v>
      </c>
      <c r="E124" s="14" t="str">
        <f>IFERROR(VLOOKUP('Race2-Boy'!$C124,TeamDec!$D$9:$H$465,5,FALSE),"")</f>
        <v/>
      </c>
      <c r="F124" s="16" t="str">
        <f>IFERROR(VLOOKUP('Race2-Boy'!$C124,TeamDec!$D$9:$H$465,3,FALSE),"")</f>
        <v/>
      </c>
      <c r="G124" s="14">
        <f>COUNTIF($E$9:E124,E124)</f>
        <v>69</v>
      </c>
      <c r="H124" s="60"/>
    </row>
    <row r="125" spans="2:8" x14ac:dyDescent="0.35">
      <c r="B125" s="15"/>
      <c r="C125" s="6"/>
      <c r="D125" s="1">
        <f>+tblRace2B[[#This Row],[Position]]</f>
        <v>0</v>
      </c>
      <c r="E125" s="14" t="str">
        <f>IFERROR(VLOOKUP('Race2-Boy'!$C125,TeamDec!$D$9:$H$465,5,FALSE),"")</f>
        <v/>
      </c>
      <c r="F125" s="16" t="str">
        <f>IFERROR(VLOOKUP('Race2-Boy'!$C125,TeamDec!$D$9:$H$465,3,FALSE),"")</f>
        <v/>
      </c>
      <c r="G125" s="14">
        <f>COUNTIF($E$9:E125,E125)</f>
        <v>70</v>
      </c>
      <c r="H125" s="60"/>
    </row>
    <row r="126" spans="2:8" x14ac:dyDescent="0.35">
      <c r="B126" s="15"/>
      <c r="C126" s="6"/>
      <c r="D126" s="1">
        <f>+tblRace2B[[#This Row],[Position]]</f>
        <v>0</v>
      </c>
      <c r="E126" s="14" t="str">
        <f>IFERROR(VLOOKUP('Race2-Boy'!$C126,TeamDec!$D$9:$H$465,5,FALSE),"")</f>
        <v/>
      </c>
      <c r="F126" s="16" t="str">
        <f>IFERROR(VLOOKUP('Race2-Boy'!$C126,TeamDec!$D$9:$H$465,3,FALSE),"")</f>
        <v/>
      </c>
      <c r="G126" s="14">
        <f>COUNTIF($E$9:E126,E126)</f>
        <v>71</v>
      </c>
      <c r="H126" s="60"/>
    </row>
    <row r="127" spans="2:8" x14ac:dyDescent="0.35">
      <c r="B127" s="15"/>
      <c r="C127" s="6"/>
      <c r="D127" s="1">
        <f>+tblRace2B[[#This Row],[Position]]</f>
        <v>0</v>
      </c>
      <c r="E127" s="14" t="str">
        <f>IFERROR(VLOOKUP('Race2-Boy'!$C127,TeamDec!$D$9:$H$465,5,FALSE),"")</f>
        <v/>
      </c>
      <c r="F127" s="16" t="str">
        <f>IFERROR(VLOOKUP('Race2-Boy'!$C127,TeamDec!$D$9:$H$465,3,FALSE),"")</f>
        <v/>
      </c>
      <c r="G127" s="14">
        <f>COUNTIF($E$9:E127,E127)</f>
        <v>72</v>
      </c>
      <c r="H127" s="60"/>
    </row>
    <row r="128" spans="2:8" x14ac:dyDescent="0.35">
      <c r="B128" s="15"/>
      <c r="C128" s="6"/>
      <c r="D128" s="1">
        <f>+tblRace2B[[#This Row],[Position]]</f>
        <v>0</v>
      </c>
      <c r="E128" s="14" t="str">
        <f>IFERROR(VLOOKUP('Race2-Boy'!$C128,TeamDec!$D$9:$H$465,5,FALSE),"")</f>
        <v/>
      </c>
      <c r="F128" s="16" t="str">
        <f>IFERROR(VLOOKUP('Race2-Boy'!$C128,TeamDec!$D$9:$H$465,3,FALSE),"")</f>
        <v/>
      </c>
      <c r="G128" s="14">
        <f>COUNTIF($E$9:E128,E128)</f>
        <v>73</v>
      </c>
      <c r="H128" s="60"/>
    </row>
    <row r="129" spans="2:8" x14ac:dyDescent="0.35">
      <c r="B129" s="15"/>
      <c r="C129" s="6"/>
      <c r="D129" s="1">
        <f>+tblRace2B[[#This Row],[Position]]</f>
        <v>0</v>
      </c>
      <c r="E129" s="14" t="str">
        <f>IFERROR(VLOOKUP('Race2-Boy'!$C129,TeamDec!$D$9:$H$465,5,FALSE),"")</f>
        <v/>
      </c>
      <c r="F129" s="16" t="str">
        <f>IFERROR(VLOOKUP('Race2-Boy'!$C129,TeamDec!$D$9:$H$465,3,FALSE),"")</f>
        <v/>
      </c>
      <c r="G129" s="14">
        <f>COUNTIF($E$9:E129,E129)</f>
        <v>74</v>
      </c>
      <c r="H129" s="60"/>
    </row>
    <row r="130" spans="2:8" x14ac:dyDescent="0.35">
      <c r="B130" s="15"/>
      <c r="C130" s="6"/>
      <c r="D130" s="1">
        <f>+tblRace2B[[#This Row],[Position]]</f>
        <v>0</v>
      </c>
      <c r="E130" s="14" t="str">
        <f>IFERROR(VLOOKUP('Race2-Boy'!$C130,TeamDec!$D$9:$H$465,5,FALSE),"")</f>
        <v/>
      </c>
      <c r="F130" s="16" t="str">
        <f>IFERROR(VLOOKUP('Race2-Boy'!$C130,TeamDec!$D$9:$H$465,3,FALSE),"")</f>
        <v/>
      </c>
      <c r="G130" s="14">
        <f>COUNTIF($E$9:E130,E130)</f>
        <v>75</v>
      </c>
      <c r="H130" s="60"/>
    </row>
    <row r="131" spans="2:8" x14ac:dyDescent="0.35">
      <c r="B131" s="15"/>
      <c r="C131" s="6"/>
      <c r="D131" s="1">
        <f>+tblRace2B[[#This Row],[Position]]</f>
        <v>0</v>
      </c>
      <c r="E131" s="14" t="str">
        <f>IFERROR(VLOOKUP('Race2-Boy'!$C131,TeamDec!$D$9:$H$465,5,FALSE),"")</f>
        <v/>
      </c>
      <c r="F131" s="16" t="str">
        <f>IFERROR(VLOOKUP('Race2-Boy'!$C131,TeamDec!$D$9:$H$465,3,FALSE),"")</f>
        <v/>
      </c>
      <c r="G131" s="14">
        <f>COUNTIF($E$9:E131,E131)</f>
        <v>76</v>
      </c>
      <c r="H131" s="60"/>
    </row>
    <row r="132" spans="2:8" x14ac:dyDescent="0.35">
      <c r="B132" s="15"/>
      <c r="C132" s="6"/>
      <c r="D132" s="1">
        <f>+tblRace2B[[#This Row],[Position]]</f>
        <v>0</v>
      </c>
      <c r="E132" s="14" t="str">
        <f>IFERROR(VLOOKUP('Race2-Boy'!$C132,TeamDec!$D$9:$H$465,5,FALSE),"")</f>
        <v/>
      </c>
      <c r="F132" s="16" t="str">
        <f>IFERROR(VLOOKUP('Race2-Boy'!$C132,TeamDec!$D$9:$H$465,3,FALSE),"")</f>
        <v/>
      </c>
      <c r="G132" s="14">
        <f>COUNTIF($E$9:E132,E132)</f>
        <v>77</v>
      </c>
      <c r="H132" s="60"/>
    </row>
    <row r="133" spans="2:8" x14ac:dyDescent="0.35">
      <c r="B133" s="15"/>
      <c r="C133" s="6"/>
      <c r="D133" s="1">
        <f>+tblRace2B[[#This Row],[Position]]</f>
        <v>0</v>
      </c>
      <c r="E133" s="14" t="str">
        <f>IFERROR(VLOOKUP('Race2-Boy'!$C133,TeamDec!$D$9:$H$465,5,FALSE),"")</f>
        <v/>
      </c>
      <c r="F133" s="16" t="str">
        <f>IFERROR(VLOOKUP('Race2-Boy'!$C133,TeamDec!$D$9:$H$465,3,FALSE),"")</f>
        <v/>
      </c>
      <c r="G133" s="14">
        <f>COUNTIF($E$9:E133,E133)</f>
        <v>78</v>
      </c>
      <c r="H133" s="60"/>
    </row>
    <row r="134" spans="2:8" x14ac:dyDescent="0.35">
      <c r="B134" s="15"/>
      <c r="C134" s="6"/>
      <c r="D134" s="1">
        <f>+tblRace2B[[#This Row],[Position]]</f>
        <v>0</v>
      </c>
      <c r="E134" s="14" t="str">
        <f>IFERROR(VLOOKUP('Race2-Boy'!$C134,TeamDec!$D$9:$H$465,5,FALSE),"")</f>
        <v/>
      </c>
      <c r="F134" s="16" t="str">
        <f>IFERROR(VLOOKUP('Race2-Boy'!$C134,TeamDec!$D$9:$H$465,3,FALSE),"")</f>
        <v/>
      </c>
      <c r="G134" s="14">
        <f>COUNTIF($E$9:E134,E134)</f>
        <v>79</v>
      </c>
      <c r="H134" s="60"/>
    </row>
    <row r="135" spans="2:8" x14ac:dyDescent="0.35">
      <c r="B135" s="15"/>
      <c r="C135" s="6"/>
      <c r="D135" s="1">
        <f>+tblRace2B[[#This Row],[Position]]</f>
        <v>0</v>
      </c>
      <c r="E135" s="14" t="str">
        <f>IFERROR(VLOOKUP('Race2-Boy'!$C135,TeamDec!$D$9:$H$465,5,FALSE),"")</f>
        <v/>
      </c>
      <c r="F135" s="16" t="str">
        <f>IFERROR(VLOOKUP('Race2-Boy'!$C135,TeamDec!$D$9:$H$465,3,FALSE),"")</f>
        <v/>
      </c>
      <c r="G135" s="14">
        <f>COUNTIF($E$9:E135,E135)</f>
        <v>80</v>
      </c>
      <c r="H135" s="60"/>
    </row>
    <row r="136" spans="2:8" x14ac:dyDescent="0.35">
      <c r="B136" s="15"/>
      <c r="C136" s="6"/>
      <c r="D136" s="1">
        <f>+tblRace2B[[#This Row],[Position]]</f>
        <v>0</v>
      </c>
      <c r="E136" s="14" t="str">
        <f>IFERROR(VLOOKUP('Race2-Boy'!$C136,TeamDec!$D$9:$H$465,5,FALSE),"")</f>
        <v/>
      </c>
      <c r="F136" s="16" t="str">
        <f>IFERROR(VLOOKUP('Race2-Boy'!$C136,TeamDec!$D$9:$H$465,3,FALSE),"")</f>
        <v/>
      </c>
      <c r="G136" s="14">
        <f>COUNTIF($E$9:E136,E136)</f>
        <v>81</v>
      </c>
      <c r="H136" s="60"/>
    </row>
    <row r="137" spans="2:8" x14ac:dyDescent="0.35">
      <c r="B137" s="15"/>
      <c r="C137" s="6"/>
      <c r="D137" s="1">
        <f>+tblRace2B[[#This Row],[Position]]</f>
        <v>0</v>
      </c>
      <c r="E137" s="14" t="str">
        <f>IFERROR(VLOOKUP('Race2-Boy'!$C137,TeamDec!$D$9:$H$465,5,FALSE),"")</f>
        <v/>
      </c>
      <c r="F137" s="16" t="str">
        <f>IFERROR(VLOOKUP('Race2-Boy'!$C137,TeamDec!$D$9:$H$465,3,FALSE),"")</f>
        <v/>
      </c>
      <c r="G137" s="14">
        <f>COUNTIF($E$9:E137,E137)</f>
        <v>82</v>
      </c>
      <c r="H137" s="60"/>
    </row>
    <row r="138" spans="2:8" x14ac:dyDescent="0.35">
      <c r="B138" s="15"/>
      <c r="C138" s="6"/>
      <c r="D138" s="1">
        <f>+tblRace2B[[#This Row],[Position]]</f>
        <v>0</v>
      </c>
      <c r="E138" s="14" t="str">
        <f>IFERROR(VLOOKUP('Race2-Boy'!$C138,TeamDec!$D$9:$H$465,5,FALSE),"")</f>
        <v/>
      </c>
      <c r="F138" s="16" t="str">
        <f>IFERROR(VLOOKUP('Race2-Boy'!$C138,TeamDec!$D$9:$H$465,3,FALSE),"")</f>
        <v/>
      </c>
      <c r="G138" s="14">
        <f>COUNTIF($E$9:E138,E138)</f>
        <v>83</v>
      </c>
      <c r="H138" s="60"/>
    </row>
    <row r="139" spans="2:8" x14ac:dyDescent="0.35">
      <c r="B139" s="15"/>
      <c r="C139" s="6"/>
      <c r="D139" s="1">
        <f>+tblRace2B[[#This Row],[Position]]</f>
        <v>0</v>
      </c>
      <c r="E139" s="14" t="str">
        <f>IFERROR(VLOOKUP('Race2-Boy'!$C139,TeamDec!$D$9:$H$465,5,FALSE),"")</f>
        <v/>
      </c>
      <c r="F139" s="16" t="str">
        <f>IFERROR(VLOOKUP('Race2-Boy'!$C139,TeamDec!$D$9:$H$465,3,FALSE),"")</f>
        <v/>
      </c>
      <c r="G139" s="14">
        <f>COUNTIF($E$9:E139,E139)</f>
        <v>84</v>
      </c>
      <c r="H139" s="60"/>
    </row>
    <row r="140" spans="2:8" x14ac:dyDescent="0.35">
      <c r="B140" s="15"/>
      <c r="C140" s="6"/>
      <c r="D140" s="1">
        <f>+tblRace2B[[#This Row],[Position]]</f>
        <v>0</v>
      </c>
      <c r="E140" s="14" t="str">
        <f>IFERROR(VLOOKUP('Race2-Boy'!$C140,TeamDec!$D$9:$H$465,5,FALSE),"")</f>
        <v/>
      </c>
      <c r="F140" s="16" t="str">
        <f>IFERROR(VLOOKUP('Race2-Boy'!$C140,TeamDec!$D$9:$H$465,3,FALSE),"")</f>
        <v/>
      </c>
      <c r="G140" s="14">
        <f>COUNTIF($E$9:E140,E140)</f>
        <v>85</v>
      </c>
      <c r="H140" s="60"/>
    </row>
    <row r="141" spans="2:8" x14ac:dyDescent="0.35">
      <c r="B141" s="15"/>
      <c r="C141" s="6"/>
      <c r="D141" s="1">
        <f>+tblRace2B[[#This Row],[Position]]</f>
        <v>0</v>
      </c>
      <c r="E141" s="14" t="str">
        <f>IFERROR(VLOOKUP('Race2-Boy'!$C141,TeamDec!$D$9:$H$465,5,FALSE),"")</f>
        <v/>
      </c>
      <c r="F141" s="16" t="str">
        <f>IFERROR(VLOOKUP('Race2-Boy'!$C141,TeamDec!$D$9:$H$465,3,FALSE),"")</f>
        <v/>
      </c>
      <c r="G141" s="14">
        <f>COUNTIF($E$9:E141,E141)</f>
        <v>86</v>
      </c>
      <c r="H141" s="60"/>
    </row>
    <row r="142" spans="2:8" x14ac:dyDescent="0.35">
      <c r="B142" s="15"/>
      <c r="C142" s="6"/>
      <c r="D142" s="1">
        <f>+tblRace2B[[#This Row],[Position]]</f>
        <v>0</v>
      </c>
      <c r="E142" s="14" t="str">
        <f>IFERROR(VLOOKUP('Race2-Boy'!$C142,TeamDec!$D$9:$H$465,5,FALSE),"")</f>
        <v/>
      </c>
      <c r="F142" s="16" t="str">
        <f>IFERROR(VLOOKUP('Race2-Boy'!$C142,TeamDec!$D$9:$H$465,3,FALSE),"")</f>
        <v/>
      </c>
      <c r="G142" s="14">
        <f>COUNTIF($E$9:E142,E142)</f>
        <v>87</v>
      </c>
      <c r="H142" s="60"/>
    </row>
    <row r="143" spans="2:8" x14ac:dyDescent="0.35">
      <c r="B143" s="15"/>
      <c r="C143" s="6"/>
      <c r="D143" s="1">
        <f>+tblRace2B[[#This Row],[Position]]</f>
        <v>0</v>
      </c>
      <c r="E143" s="14" t="str">
        <f>IFERROR(VLOOKUP('Race2-Boy'!$C143,TeamDec!$D$9:$H$465,5,FALSE),"")</f>
        <v/>
      </c>
      <c r="F143" s="16" t="str">
        <f>IFERROR(VLOOKUP('Race2-Boy'!$C143,TeamDec!$D$9:$H$465,3,FALSE),"")</f>
        <v/>
      </c>
      <c r="G143" s="14">
        <f>COUNTIF($E$9:E143,E143)</f>
        <v>88</v>
      </c>
      <c r="H143" s="60"/>
    </row>
    <row r="144" spans="2:8" x14ac:dyDescent="0.35">
      <c r="B144" s="15"/>
      <c r="C144" s="6"/>
      <c r="D144" s="1">
        <f>+tblRace2B[[#This Row],[Position]]</f>
        <v>0</v>
      </c>
      <c r="E144" s="14" t="str">
        <f>IFERROR(VLOOKUP('Race2-Boy'!$C144,TeamDec!$D$9:$H$465,5,FALSE),"")</f>
        <v/>
      </c>
      <c r="F144" s="16" t="str">
        <f>IFERROR(VLOOKUP('Race2-Boy'!$C144,TeamDec!$D$9:$H$465,3,FALSE),"")</f>
        <v/>
      </c>
      <c r="G144" s="14">
        <f>COUNTIF($E$9:E144,E144)</f>
        <v>89</v>
      </c>
      <c r="H144" s="60"/>
    </row>
    <row r="145" spans="2:8" x14ac:dyDescent="0.35">
      <c r="B145" s="15"/>
      <c r="C145" s="6"/>
      <c r="D145" s="1">
        <f>+tblRace2B[[#This Row],[Position]]</f>
        <v>0</v>
      </c>
      <c r="E145" s="14" t="str">
        <f>IFERROR(VLOOKUP('Race2-Boy'!$C145,TeamDec!$D$9:$H$465,5,FALSE),"")</f>
        <v/>
      </c>
      <c r="F145" s="16" t="str">
        <f>IFERROR(VLOOKUP('Race2-Boy'!$C145,TeamDec!$D$9:$H$465,3,FALSE),"")</f>
        <v/>
      </c>
      <c r="G145" s="14">
        <f>COUNTIF($E$9:E145,E145)</f>
        <v>90</v>
      </c>
      <c r="H145" s="60"/>
    </row>
    <row r="146" spans="2:8" x14ac:dyDescent="0.35">
      <c r="B146" s="15"/>
      <c r="C146" s="6"/>
      <c r="D146" s="1">
        <f>+tblRace2B[[#This Row],[Position]]</f>
        <v>0</v>
      </c>
      <c r="E146" s="14" t="str">
        <f>IFERROR(VLOOKUP('Race2-Boy'!$C146,TeamDec!$D$9:$H$465,5,FALSE),"")</f>
        <v/>
      </c>
      <c r="F146" s="16" t="str">
        <f>IFERROR(VLOOKUP('Race2-Boy'!$C146,TeamDec!$D$9:$H$465,3,FALSE),"")</f>
        <v/>
      </c>
      <c r="G146" s="14">
        <f>COUNTIF($E$9:E146,E146)</f>
        <v>91</v>
      </c>
      <c r="H146" s="60"/>
    </row>
    <row r="147" spans="2:8" x14ac:dyDescent="0.35">
      <c r="B147" s="15"/>
      <c r="C147" s="6"/>
      <c r="D147" s="1">
        <f>+tblRace2B[[#This Row],[Position]]</f>
        <v>0</v>
      </c>
      <c r="E147" s="14" t="str">
        <f>IFERROR(VLOOKUP('Race2-Boy'!$C147,TeamDec!$D$9:$H$465,5,FALSE),"")</f>
        <v/>
      </c>
      <c r="F147" s="16" t="str">
        <f>IFERROR(VLOOKUP('Race2-Boy'!$C147,TeamDec!$D$9:$H$465,3,FALSE),"")</f>
        <v/>
      </c>
      <c r="G147" s="14">
        <f>COUNTIF($E$9:E147,E147)</f>
        <v>92</v>
      </c>
      <c r="H147" s="60"/>
    </row>
    <row r="148" spans="2:8" x14ac:dyDescent="0.35">
      <c r="B148" s="15"/>
      <c r="C148" s="6"/>
      <c r="D148" s="1">
        <f>+tblRace2B[[#This Row],[Position]]</f>
        <v>0</v>
      </c>
      <c r="E148" s="14" t="str">
        <f>IFERROR(VLOOKUP('Race2-Boy'!$C148,TeamDec!$D$9:$H$465,5,FALSE),"")</f>
        <v/>
      </c>
      <c r="F148" s="16" t="str">
        <f>IFERROR(VLOOKUP('Race2-Boy'!$C148,TeamDec!$D$9:$H$465,3,FALSE),"")</f>
        <v/>
      </c>
      <c r="G148" s="14">
        <f>COUNTIF($E$9:E148,E148)</f>
        <v>93</v>
      </c>
      <c r="H148" s="60"/>
    </row>
    <row r="149" spans="2:8" x14ac:dyDescent="0.35">
      <c r="B149" s="15"/>
      <c r="C149" s="6"/>
      <c r="D149" s="1">
        <f>+tblRace2B[[#This Row],[Position]]</f>
        <v>0</v>
      </c>
      <c r="E149" s="14" t="str">
        <f>IFERROR(VLOOKUP('Race2-Boy'!$C149,TeamDec!$D$9:$H$465,5,FALSE),"")</f>
        <v/>
      </c>
      <c r="F149" s="16" t="str">
        <f>IFERROR(VLOOKUP('Race2-Boy'!$C149,TeamDec!$D$9:$H$465,3,FALSE),"")</f>
        <v/>
      </c>
      <c r="G149" s="14">
        <f>COUNTIF($E$9:E149,E149)</f>
        <v>94</v>
      </c>
      <c r="H149" s="60"/>
    </row>
    <row r="150" spans="2:8" x14ac:dyDescent="0.35">
      <c r="B150" s="15"/>
      <c r="C150" s="6"/>
      <c r="D150" s="1">
        <f>+tblRace2B[[#This Row],[Position]]</f>
        <v>0</v>
      </c>
      <c r="E150" s="14" t="str">
        <f>IFERROR(VLOOKUP('Race2-Boy'!$C150,TeamDec!$D$9:$H$465,5,FALSE),"")</f>
        <v/>
      </c>
      <c r="F150" s="16" t="str">
        <f>IFERROR(VLOOKUP('Race2-Boy'!$C150,TeamDec!$D$9:$H$465,3,FALSE),"")</f>
        <v/>
      </c>
      <c r="G150" s="14">
        <f>COUNTIF($E$9:E150,E150)</f>
        <v>95</v>
      </c>
      <c r="H150" s="60"/>
    </row>
    <row r="151" spans="2:8" x14ac:dyDescent="0.35">
      <c r="B151" s="15"/>
      <c r="C151" s="6"/>
      <c r="D151" s="1">
        <f>+tblRace2B[[#This Row],[Position]]</f>
        <v>0</v>
      </c>
      <c r="E151" s="14" t="str">
        <f>IFERROR(VLOOKUP('Race2-Boy'!$C151,TeamDec!$D$9:$H$465,5,FALSE),"")</f>
        <v/>
      </c>
      <c r="F151" s="16" t="str">
        <f>IFERROR(VLOOKUP('Race2-Boy'!$C151,TeamDec!$D$9:$H$465,3,FALSE),"")</f>
        <v/>
      </c>
      <c r="G151" s="14">
        <f>COUNTIF($E$9:E151,E151)</f>
        <v>96</v>
      </c>
      <c r="H151" s="60"/>
    </row>
    <row r="152" spans="2:8" x14ac:dyDescent="0.35">
      <c r="B152" s="15"/>
      <c r="C152" s="6"/>
      <c r="D152" s="1">
        <f>+tblRace2B[[#This Row],[Position]]</f>
        <v>0</v>
      </c>
      <c r="E152" s="14" t="str">
        <f>IFERROR(VLOOKUP('Race2-Boy'!$C152,TeamDec!$D$9:$H$465,5,FALSE),"")</f>
        <v/>
      </c>
      <c r="F152" s="16" t="str">
        <f>IFERROR(VLOOKUP('Race2-Boy'!$C152,TeamDec!$D$9:$H$465,3,FALSE),"")</f>
        <v/>
      </c>
      <c r="G152" s="14">
        <f>COUNTIF($E$9:E152,E152)</f>
        <v>97</v>
      </c>
      <c r="H152" s="60"/>
    </row>
    <row r="153" spans="2:8" x14ac:dyDescent="0.35">
      <c r="B153" s="15"/>
      <c r="C153" s="6"/>
      <c r="D153" s="1">
        <f>+tblRace2B[[#This Row],[Position]]</f>
        <v>0</v>
      </c>
      <c r="E153" s="14" t="str">
        <f>IFERROR(VLOOKUP('Race2-Boy'!$C153,TeamDec!$D$9:$H$465,5,FALSE),"")</f>
        <v/>
      </c>
      <c r="F153" s="16" t="str">
        <f>IFERROR(VLOOKUP('Race2-Boy'!$C153,TeamDec!$D$9:$H$465,3,FALSE),"")</f>
        <v/>
      </c>
      <c r="G153" s="14">
        <f>COUNTIF($E$9:E153,E153)</f>
        <v>98</v>
      </c>
      <c r="H153" s="60"/>
    </row>
    <row r="154" spans="2:8" x14ac:dyDescent="0.35">
      <c r="B154" s="15"/>
      <c r="C154" s="6"/>
      <c r="D154" s="1">
        <f>+tblRace2B[[#This Row],[Position]]</f>
        <v>0</v>
      </c>
      <c r="E154" s="14" t="str">
        <f>IFERROR(VLOOKUP('Race2-Boy'!$C154,TeamDec!$D$9:$H$465,5,FALSE),"")</f>
        <v/>
      </c>
      <c r="F154" s="16" t="str">
        <f>IFERROR(VLOOKUP('Race2-Boy'!$C154,TeamDec!$D$9:$H$465,3,FALSE),"")</f>
        <v/>
      </c>
      <c r="G154" s="14">
        <f>COUNTIF($E$9:E154,E154)</f>
        <v>99</v>
      </c>
      <c r="H154" s="60"/>
    </row>
    <row r="155" spans="2:8" x14ac:dyDescent="0.35">
      <c r="B155" s="15"/>
      <c r="C155" s="6"/>
      <c r="D155" s="1">
        <f>+tblRace2B[[#This Row],[Position]]</f>
        <v>0</v>
      </c>
      <c r="E155" s="14" t="str">
        <f>IFERROR(VLOOKUP('Race2-Boy'!$C155,TeamDec!$D$9:$H$465,5,FALSE),"")</f>
        <v/>
      </c>
      <c r="F155" s="16" t="str">
        <f>IFERROR(VLOOKUP('Race2-Boy'!$C155,TeamDec!$D$9:$H$465,3,FALSE),"")</f>
        <v/>
      </c>
      <c r="G155" s="14">
        <f>COUNTIF($E$9:E155,E155)</f>
        <v>100</v>
      </c>
      <c r="H155" s="60"/>
    </row>
    <row r="156" spans="2:8" x14ac:dyDescent="0.35">
      <c r="B156" s="15"/>
      <c r="C156" s="6"/>
      <c r="D156" s="1">
        <f>+tblRace2B[[#This Row],[Position]]</f>
        <v>0</v>
      </c>
      <c r="E156" s="14" t="str">
        <f>IFERROR(VLOOKUP('Race2-Boy'!$C156,TeamDec!$D$9:$H$465,5,FALSE),"")</f>
        <v/>
      </c>
      <c r="F156" s="16" t="str">
        <f>IFERROR(VLOOKUP('Race2-Boy'!$C156,TeamDec!$D$9:$H$465,3,FALSE),"")</f>
        <v/>
      </c>
      <c r="G156" s="14">
        <f>COUNTIF($E$9:E156,E156)</f>
        <v>101</v>
      </c>
      <c r="H156" s="60"/>
    </row>
    <row r="157" spans="2:8" x14ac:dyDescent="0.35">
      <c r="B157" s="15"/>
      <c r="C157" s="6"/>
      <c r="D157" s="1">
        <f>+tblRace2B[[#This Row],[Position]]</f>
        <v>0</v>
      </c>
      <c r="E157" s="14" t="str">
        <f>IFERROR(VLOOKUP('Race2-Boy'!$C157,TeamDec!$D$9:$H$465,5,FALSE),"")</f>
        <v/>
      </c>
      <c r="F157" s="16" t="str">
        <f>IFERROR(VLOOKUP('Race2-Boy'!$C157,TeamDec!$D$9:$H$465,3,FALSE),"")</f>
        <v/>
      </c>
      <c r="G157" s="14">
        <f>COUNTIF($E$9:E157,E157)</f>
        <v>102</v>
      </c>
      <c r="H157" s="60"/>
    </row>
    <row r="158" spans="2:8" x14ac:dyDescent="0.35">
      <c r="B158" s="15"/>
      <c r="C158" s="6"/>
      <c r="D158" s="1">
        <f>+tblRace2B[[#This Row],[Position]]</f>
        <v>0</v>
      </c>
      <c r="E158" s="14" t="str">
        <f>IFERROR(VLOOKUP('Race2-Boy'!$C158,TeamDec!$D$9:$H$465,5,FALSE),"")</f>
        <v/>
      </c>
      <c r="F158" s="16" t="str">
        <f>IFERROR(VLOOKUP('Race2-Boy'!$C158,TeamDec!$D$9:$H$465,3,FALSE),"")</f>
        <v/>
      </c>
      <c r="G158" s="14">
        <f>COUNTIF($E$9:E158,E158)</f>
        <v>103</v>
      </c>
      <c r="H158" s="60"/>
    </row>
    <row r="159" spans="2:8" x14ac:dyDescent="0.35">
      <c r="B159" s="15"/>
      <c r="C159" s="6"/>
      <c r="D159" s="1">
        <f>+tblRace2B[[#This Row],[Position]]</f>
        <v>0</v>
      </c>
      <c r="E159" s="14" t="str">
        <f>IFERROR(VLOOKUP('Race2-Boy'!$C159,TeamDec!$D$9:$H$465,5,FALSE),"")</f>
        <v/>
      </c>
      <c r="F159" s="16" t="str">
        <f>IFERROR(VLOOKUP('Race2-Boy'!$C159,TeamDec!$D$9:$H$465,3,FALSE),"")</f>
        <v/>
      </c>
      <c r="G159" s="14">
        <f>COUNTIF($E$9:E159,E159)</f>
        <v>104</v>
      </c>
      <c r="H159" s="60"/>
    </row>
    <row r="160" spans="2:8" x14ac:dyDescent="0.35">
      <c r="B160" s="15"/>
      <c r="C160" s="6"/>
      <c r="D160" s="1">
        <f>+tblRace2B[[#This Row],[Position]]</f>
        <v>0</v>
      </c>
      <c r="E160" s="14" t="str">
        <f>IFERROR(VLOOKUP('Race2-Boy'!$C160,TeamDec!$D$9:$H$465,5,FALSE),"")</f>
        <v/>
      </c>
      <c r="F160" s="16" t="str">
        <f>IFERROR(VLOOKUP('Race2-Boy'!$C160,TeamDec!$D$9:$H$465,3,FALSE),"")</f>
        <v/>
      </c>
      <c r="G160" s="14">
        <f>COUNTIF($E$9:E160,E160)</f>
        <v>105</v>
      </c>
      <c r="H160" s="60"/>
    </row>
    <row r="161" spans="2:8" x14ac:dyDescent="0.35">
      <c r="B161" s="15"/>
      <c r="C161" s="6"/>
      <c r="D161" s="1">
        <f>+tblRace2B[[#This Row],[Position]]</f>
        <v>0</v>
      </c>
      <c r="E161" s="14" t="str">
        <f>IFERROR(VLOOKUP('Race2-Boy'!$C161,TeamDec!$D$9:$H$465,5,FALSE),"")</f>
        <v/>
      </c>
      <c r="F161" s="16" t="str">
        <f>IFERROR(VLOOKUP('Race2-Boy'!$C161,TeamDec!$D$9:$H$465,3,FALSE),"")</f>
        <v/>
      </c>
      <c r="G161" s="14">
        <f>COUNTIF($E$9:E161,E161)</f>
        <v>106</v>
      </c>
      <c r="H161" s="60"/>
    </row>
    <row r="162" spans="2:8" x14ac:dyDescent="0.35">
      <c r="B162" s="15"/>
      <c r="C162" s="6"/>
      <c r="D162" s="1">
        <f>+tblRace2B[[#This Row],[Position]]</f>
        <v>0</v>
      </c>
      <c r="E162" s="14" t="str">
        <f>IFERROR(VLOOKUP('Race2-Boy'!$C162,TeamDec!$D$9:$H$465,5,FALSE),"")</f>
        <v/>
      </c>
      <c r="F162" s="16" t="str">
        <f>IFERROR(VLOOKUP('Race2-Boy'!$C162,TeamDec!$D$9:$H$465,3,FALSE),"")</f>
        <v/>
      </c>
      <c r="G162" s="14">
        <f>COUNTIF($E$9:E162,E162)</f>
        <v>107</v>
      </c>
      <c r="H162" s="60"/>
    </row>
    <row r="163" spans="2:8" x14ac:dyDescent="0.35">
      <c r="B163" s="15"/>
      <c r="C163" s="6"/>
      <c r="D163" s="1">
        <f>+tblRace2B[[#This Row],[Position]]</f>
        <v>0</v>
      </c>
      <c r="E163" s="14" t="str">
        <f>IFERROR(VLOOKUP('Race2-Boy'!$C163,TeamDec!$D$9:$H$465,5,FALSE),"")</f>
        <v/>
      </c>
      <c r="F163" s="16" t="str">
        <f>IFERROR(VLOOKUP('Race2-Boy'!$C163,TeamDec!$D$9:$H$465,3,FALSE),"")</f>
        <v/>
      </c>
      <c r="G163" s="14">
        <f>COUNTIF($E$9:E163,E163)</f>
        <v>108</v>
      </c>
      <c r="H163" s="60"/>
    </row>
    <row r="164" spans="2:8" x14ac:dyDescent="0.35">
      <c r="B164" s="15"/>
      <c r="C164" s="6"/>
      <c r="D164" s="1">
        <f>+tblRace2B[[#This Row],[Position]]</f>
        <v>0</v>
      </c>
      <c r="E164" s="14" t="str">
        <f>IFERROR(VLOOKUP('Race2-Boy'!$C164,TeamDec!$D$9:$H$465,5,FALSE),"")</f>
        <v/>
      </c>
      <c r="F164" s="16" t="str">
        <f>IFERROR(VLOOKUP('Race2-Boy'!$C164,TeamDec!$D$9:$H$465,3,FALSE),"")</f>
        <v/>
      </c>
      <c r="G164" s="14">
        <f>COUNTIF($E$9:E164,E164)</f>
        <v>109</v>
      </c>
      <c r="H164" s="60"/>
    </row>
    <row r="165" spans="2:8" x14ac:dyDescent="0.35">
      <c r="B165" s="15"/>
      <c r="C165" s="6"/>
      <c r="D165" s="1">
        <f>+tblRace2B[[#This Row],[Position]]</f>
        <v>0</v>
      </c>
      <c r="E165" s="14" t="str">
        <f>IFERROR(VLOOKUP('Race2-Boy'!$C165,TeamDec!$D$9:$H$465,5,FALSE),"")</f>
        <v/>
      </c>
      <c r="F165" s="16" t="str">
        <f>IFERROR(VLOOKUP('Race2-Boy'!$C165,TeamDec!$D$9:$H$465,3,FALSE),"")</f>
        <v/>
      </c>
      <c r="G165" s="14">
        <f>COUNTIF($E$9:E165,E165)</f>
        <v>110</v>
      </c>
      <c r="H165" s="60"/>
    </row>
    <row r="166" spans="2:8" x14ac:dyDescent="0.35">
      <c r="B166" s="15"/>
      <c r="C166" s="6"/>
      <c r="D166" s="1">
        <f>+tblRace2B[[#This Row],[Position]]</f>
        <v>0</v>
      </c>
      <c r="E166" s="14" t="str">
        <f>IFERROR(VLOOKUP('Race2-Boy'!$C166,TeamDec!$D$9:$H$465,5,FALSE),"")</f>
        <v/>
      </c>
      <c r="F166" s="16" t="str">
        <f>IFERROR(VLOOKUP('Race2-Boy'!$C166,TeamDec!$D$9:$H$465,3,FALSE),"")</f>
        <v/>
      </c>
      <c r="G166" s="14">
        <f>COUNTIF($E$9:E166,E166)</f>
        <v>111</v>
      </c>
      <c r="H166" s="60"/>
    </row>
    <row r="167" spans="2:8" x14ac:dyDescent="0.35">
      <c r="B167" s="15"/>
      <c r="C167" s="6"/>
      <c r="D167" s="1">
        <f>+tblRace2B[[#This Row],[Position]]</f>
        <v>0</v>
      </c>
      <c r="E167" s="14" t="str">
        <f>IFERROR(VLOOKUP('Race2-Boy'!$C167,TeamDec!$D$9:$H$465,5,FALSE),"")</f>
        <v/>
      </c>
      <c r="F167" s="16" t="str">
        <f>IFERROR(VLOOKUP('Race2-Boy'!$C167,TeamDec!$D$9:$H$465,3,FALSE),"")</f>
        <v/>
      </c>
      <c r="G167" s="14">
        <f>COUNTIF($E$9:E167,E167)</f>
        <v>112</v>
      </c>
      <c r="H167" s="60"/>
    </row>
    <row r="168" spans="2:8" x14ac:dyDescent="0.35">
      <c r="B168" s="15"/>
      <c r="C168" s="6"/>
      <c r="D168" s="1">
        <f>+tblRace2B[[#This Row],[Position]]</f>
        <v>0</v>
      </c>
      <c r="E168" s="14" t="str">
        <f>IFERROR(VLOOKUP('Race2-Boy'!$C168,TeamDec!$D$9:$H$465,5,FALSE),"")</f>
        <v/>
      </c>
      <c r="F168" s="16" t="str">
        <f>IFERROR(VLOOKUP('Race2-Boy'!$C168,TeamDec!$D$9:$H$465,3,FALSE),"")</f>
        <v/>
      </c>
      <c r="G168" s="14">
        <f>COUNTIF($E$9:E168,E168)</f>
        <v>113</v>
      </c>
      <c r="H168" s="60"/>
    </row>
    <row r="169" spans="2:8" x14ac:dyDescent="0.35">
      <c r="B169" s="15"/>
      <c r="C169" s="6"/>
      <c r="D169" s="1">
        <f>+tblRace2B[[#This Row],[Position]]</f>
        <v>0</v>
      </c>
      <c r="E169" s="14" t="str">
        <f>IFERROR(VLOOKUP('Race2-Boy'!$C169,TeamDec!$D$9:$H$465,5,FALSE),"")</f>
        <v/>
      </c>
      <c r="F169" s="16" t="str">
        <f>IFERROR(VLOOKUP('Race2-Boy'!$C169,TeamDec!$D$9:$H$465,3,FALSE),"")</f>
        <v/>
      </c>
      <c r="G169" s="14">
        <f>COUNTIF($E$9:E169,E169)</f>
        <v>114</v>
      </c>
      <c r="H169" s="60"/>
    </row>
    <row r="170" spans="2:8" x14ac:dyDescent="0.35">
      <c r="B170" s="15"/>
      <c r="C170" s="6"/>
      <c r="D170" s="1">
        <f>+tblRace2B[[#This Row],[Position]]</f>
        <v>0</v>
      </c>
      <c r="E170" s="14" t="str">
        <f>IFERROR(VLOOKUP('Race2-Boy'!$C170,TeamDec!$D$9:$H$465,5,FALSE),"")</f>
        <v/>
      </c>
      <c r="F170" s="16" t="str">
        <f>IFERROR(VLOOKUP('Race2-Boy'!$C170,TeamDec!$D$9:$H$465,3,FALSE),"")</f>
        <v/>
      </c>
      <c r="G170" s="14">
        <f>COUNTIF($E$9:E170,E170)</f>
        <v>115</v>
      </c>
      <c r="H170" s="60"/>
    </row>
    <row r="171" spans="2:8" x14ac:dyDescent="0.35">
      <c r="B171" s="15"/>
      <c r="C171" s="6"/>
      <c r="D171" s="1">
        <f>+tblRace2B[[#This Row],[Position]]</f>
        <v>0</v>
      </c>
      <c r="E171" s="14" t="str">
        <f>IFERROR(VLOOKUP('Race2-Boy'!$C171,TeamDec!$D$9:$H$465,5,FALSE),"")</f>
        <v/>
      </c>
      <c r="F171" s="16" t="str">
        <f>IFERROR(VLOOKUP('Race2-Boy'!$C171,TeamDec!$D$9:$H$465,3,FALSE),"")</f>
        <v/>
      </c>
      <c r="G171" s="14">
        <f>COUNTIF($E$9:E171,E171)</f>
        <v>116</v>
      </c>
      <c r="H171" s="60"/>
    </row>
    <row r="172" spans="2:8" x14ac:dyDescent="0.35">
      <c r="B172" s="15"/>
      <c r="C172" s="6"/>
      <c r="D172" s="1">
        <f>+tblRace2B[[#This Row],[Position]]</f>
        <v>0</v>
      </c>
      <c r="E172" s="14" t="str">
        <f>IFERROR(VLOOKUP('Race2-Boy'!$C172,TeamDec!$D$9:$H$465,5,FALSE),"")</f>
        <v/>
      </c>
      <c r="F172" s="16" t="str">
        <f>IFERROR(VLOOKUP('Race2-Boy'!$C172,TeamDec!$D$9:$H$465,3,FALSE),"")</f>
        <v/>
      </c>
      <c r="G172" s="14">
        <f>COUNTIF($E$9:E172,E172)</f>
        <v>117</v>
      </c>
      <c r="H172" s="60"/>
    </row>
    <row r="173" spans="2:8" x14ac:dyDescent="0.35">
      <c r="B173" s="15"/>
      <c r="C173" s="6"/>
      <c r="D173" s="1">
        <f>+tblRace2B[[#This Row],[Position]]</f>
        <v>0</v>
      </c>
      <c r="E173" s="14" t="str">
        <f>IFERROR(VLOOKUP('Race2-Boy'!$C173,TeamDec!$D$9:$H$465,5,FALSE),"")</f>
        <v/>
      </c>
      <c r="F173" s="16" t="str">
        <f>IFERROR(VLOOKUP('Race2-Boy'!$C173,TeamDec!$D$9:$H$465,3,FALSE),"")</f>
        <v/>
      </c>
      <c r="G173" s="14">
        <f>COUNTIF($E$9:E173,E173)</f>
        <v>118</v>
      </c>
      <c r="H173" s="60"/>
    </row>
    <row r="174" spans="2:8" x14ac:dyDescent="0.35">
      <c r="B174" s="15"/>
      <c r="C174" s="6"/>
      <c r="D174" s="1">
        <f>+tblRace2B[[#This Row],[Position]]</f>
        <v>0</v>
      </c>
      <c r="E174" s="14" t="str">
        <f>IFERROR(VLOOKUP('Race2-Boy'!$C174,TeamDec!$D$9:$H$465,5,FALSE),"")</f>
        <v/>
      </c>
      <c r="F174" s="16" t="str">
        <f>IFERROR(VLOOKUP('Race2-Boy'!$C174,TeamDec!$D$9:$H$465,3,FALSE),"")</f>
        <v/>
      </c>
      <c r="G174" s="14">
        <f>COUNTIF($E$9:E174,E174)</f>
        <v>119</v>
      </c>
      <c r="H174" s="60"/>
    </row>
    <row r="175" spans="2:8" x14ac:dyDescent="0.35">
      <c r="B175" s="15"/>
      <c r="C175" s="6"/>
      <c r="D175" s="1">
        <f>+tblRace2B[[#This Row],[Position]]</f>
        <v>0</v>
      </c>
      <c r="E175" s="14" t="str">
        <f>IFERROR(VLOOKUP('Race2-Boy'!$C175,TeamDec!$D$9:$H$465,5,FALSE),"")</f>
        <v/>
      </c>
      <c r="F175" s="16" t="str">
        <f>IFERROR(VLOOKUP('Race2-Boy'!$C175,TeamDec!$D$9:$H$465,3,FALSE),"")</f>
        <v/>
      </c>
      <c r="G175" s="14">
        <f>COUNTIF($E$9:E175,E175)</f>
        <v>120</v>
      </c>
      <c r="H175" s="60"/>
    </row>
    <row r="176" spans="2:8" x14ac:dyDescent="0.35">
      <c r="B176" s="15"/>
      <c r="C176" s="6"/>
      <c r="D176" s="1">
        <f>+tblRace2B[[#This Row],[Position]]</f>
        <v>0</v>
      </c>
      <c r="E176" s="14" t="str">
        <f>IFERROR(VLOOKUP('Race2-Boy'!$C176,TeamDec!$D$9:$H$465,5,FALSE),"")</f>
        <v/>
      </c>
      <c r="F176" s="16" t="str">
        <f>IFERROR(VLOOKUP('Race2-Boy'!$C176,TeamDec!$D$9:$H$465,3,FALSE),"")</f>
        <v/>
      </c>
      <c r="G176" s="14">
        <f>COUNTIF($E$9:E176,E176)</f>
        <v>121</v>
      </c>
      <c r="H176" s="60"/>
    </row>
    <row r="177" spans="2:8" x14ac:dyDescent="0.35">
      <c r="B177" s="15"/>
      <c r="C177" s="6"/>
      <c r="D177" s="1">
        <f>+tblRace2B[[#This Row],[Position]]</f>
        <v>0</v>
      </c>
      <c r="E177" s="14" t="str">
        <f>IFERROR(VLOOKUP('Race2-Boy'!$C177,TeamDec!$D$9:$H$465,5,FALSE),"")</f>
        <v/>
      </c>
      <c r="F177" s="16" t="str">
        <f>IFERROR(VLOOKUP('Race2-Boy'!$C177,TeamDec!$D$9:$H$465,3,FALSE),"")</f>
        <v/>
      </c>
      <c r="G177" s="14">
        <f>COUNTIF($E$9:E177,E177)</f>
        <v>122</v>
      </c>
      <c r="H177" s="60"/>
    </row>
    <row r="178" spans="2:8" x14ac:dyDescent="0.35">
      <c r="B178" s="15"/>
      <c r="C178" s="6"/>
      <c r="D178" s="1">
        <f>+tblRace2B[[#This Row],[Position]]</f>
        <v>0</v>
      </c>
      <c r="E178" s="14" t="str">
        <f>IFERROR(VLOOKUP('Race2-Boy'!$C178,TeamDec!$D$9:$H$465,5,FALSE),"")</f>
        <v/>
      </c>
      <c r="F178" s="16" t="str">
        <f>IFERROR(VLOOKUP('Race2-Boy'!$C178,TeamDec!$D$9:$H$465,3,FALSE),"")</f>
        <v/>
      </c>
      <c r="G178" s="14">
        <f>COUNTIF($E$9:E178,E178)</f>
        <v>123</v>
      </c>
      <c r="H178" s="60"/>
    </row>
    <row r="179" spans="2:8" x14ac:dyDescent="0.35">
      <c r="B179" s="15"/>
      <c r="C179" s="6"/>
      <c r="D179" s="1">
        <f>+tblRace2B[[#This Row],[Position]]</f>
        <v>0</v>
      </c>
      <c r="E179" s="14" t="str">
        <f>IFERROR(VLOOKUP('Race2-Boy'!$C179,TeamDec!$D$9:$H$465,5,FALSE),"")</f>
        <v/>
      </c>
      <c r="F179" s="16" t="str">
        <f>IFERROR(VLOOKUP('Race2-Boy'!$C179,TeamDec!$D$9:$H$465,3,FALSE),"")</f>
        <v/>
      </c>
      <c r="G179" s="14">
        <f>COUNTIF($E$9:E179,E179)</f>
        <v>124</v>
      </c>
      <c r="H179" s="60"/>
    </row>
    <row r="180" spans="2:8" x14ac:dyDescent="0.35">
      <c r="B180" s="15"/>
      <c r="C180" s="6"/>
      <c r="D180" s="1">
        <f>+tblRace2B[[#This Row],[Position]]</f>
        <v>0</v>
      </c>
      <c r="E180" s="14" t="str">
        <f>IFERROR(VLOOKUP('Race2-Boy'!$C180,TeamDec!$D$9:$H$465,5,FALSE),"")</f>
        <v/>
      </c>
      <c r="F180" s="16" t="str">
        <f>IFERROR(VLOOKUP('Race2-Boy'!$C180,TeamDec!$D$9:$H$465,3,FALSE),"")</f>
        <v/>
      </c>
      <c r="G180" s="14">
        <f>COUNTIF($E$9:E180,E180)</f>
        <v>125</v>
      </c>
      <c r="H180" s="60"/>
    </row>
    <row r="181" spans="2:8" x14ac:dyDescent="0.35">
      <c r="B181" s="15"/>
      <c r="C181" s="6"/>
      <c r="D181" s="1">
        <f>+tblRace2B[[#This Row],[Position]]</f>
        <v>0</v>
      </c>
      <c r="E181" s="14" t="str">
        <f>IFERROR(VLOOKUP('Race2-Boy'!$C181,TeamDec!$D$9:$H$465,5,FALSE),"")</f>
        <v/>
      </c>
      <c r="F181" s="16" t="str">
        <f>IFERROR(VLOOKUP('Race2-Boy'!$C181,TeamDec!$D$9:$H$465,3,FALSE),"")</f>
        <v/>
      </c>
      <c r="G181" s="14">
        <f>COUNTIF($E$9:E181,E181)</f>
        <v>126</v>
      </c>
      <c r="H181" s="60"/>
    </row>
    <row r="182" spans="2:8" x14ac:dyDescent="0.35">
      <c r="B182" s="15"/>
      <c r="C182" s="6"/>
      <c r="D182" s="1">
        <f>+tblRace2B[[#This Row],[Position]]</f>
        <v>0</v>
      </c>
      <c r="E182" s="14" t="str">
        <f>IFERROR(VLOOKUP('Race2-Boy'!$C182,TeamDec!$D$9:$H$465,5,FALSE),"")</f>
        <v/>
      </c>
      <c r="F182" s="16" t="str">
        <f>IFERROR(VLOOKUP('Race2-Boy'!$C182,TeamDec!$D$9:$H$465,3,FALSE),"")</f>
        <v/>
      </c>
      <c r="G182" s="14">
        <f>COUNTIF($E$9:E182,E182)</f>
        <v>127</v>
      </c>
      <c r="H182" s="60"/>
    </row>
    <row r="183" spans="2:8" x14ac:dyDescent="0.35">
      <c r="B183" s="15"/>
      <c r="C183" s="6"/>
      <c r="D183" s="1">
        <f>+tblRace2B[[#This Row],[Position]]</f>
        <v>0</v>
      </c>
      <c r="E183" s="14" t="str">
        <f>IFERROR(VLOOKUP('Race2-Boy'!$C183,TeamDec!$D$9:$H$465,5,FALSE),"")</f>
        <v/>
      </c>
      <c r="F183" s="16" t="str">
        <f>IFERROR(VLOOKUP('Race2-Boy'!$C183,TeamDec!$D$9:$H$465,3,FALSE),"")</f>
        <v/>
      </c>
      <c r="G183" s="14">
        <f>COUNTIF($E$9:E183,E183)</f>
        <v>128</v>
      </c>
      <c r="H183" s="60"/>
    </row>
    <row r="184" spans="2:8" x14ac:dyDescent="0.35">
      <c r="B184" s="15"/>
      <c r="C184" s="6"/>
      <c r="D184" s="1">
        <f>+tblRace2B[[#This Row],[Position]]</f>
        <v>0</v>
      </c>
      <c r="E184" s="14" t="str">
        <f>IFERROR(VLOOKUP('Race2-Boy'!$C184,TeamDec!$D$9:$H$465,5,FALSE),"")</f>
        <v/>
      </c>
      <c r="F184" s="16" t="str">
        <f>IFERROR(VLOOKUP('Race2-Boy'!$C184,TeamDec!$D$9:$H$465,3,FALSE),"")</f>
        <v/>
      </c>
      <c r="G184" s="14">
        <f>COUNTIF($E$9:E184,E184)</f>
        <v>129</v>
      </c>
      <c r="H184" s="60"/>
    </row>
    <row r="185" spans="2:8" x14ac:dyDescent="0.35">
      <c r="B185" s="15"/>
      <c r="C185" s="6"/>
      <c r="D185" s="1">
        <f>+tblRace2B[[#This Row],[Position]]</f>
        <v>0</v>
      </c>
      <c r="E185" s="14" t="str">
        <f>IFERROR(VLOOKUP('Race2-Boy'!$C185,TeamDec!$D$9:$H$465,5,FALSE),"")</f>
        <v/>
      </c>
      <c r="F185" s="16" t="str">
        <f>IFERROR(VLOOKUP('Race2-Boy'!$C185,TeamDec!$D$9:$H$465,3,FALSE),"")</f>
        <v/>
      </c>
      <c r="G185" s="14">
        <f>COUNTIF($E$9:E185,E185)</f>
        <v>130</v>
      </c>
      <c r="H185" s="60"/>
    </row>
    <row r="186" spans="2:8" x14ac:dyDescent="0.35">
      <c r="B186" s="15"/>
      <c r="C186" s="6"/>
      <c r="D186" s="1">
        <f>+tblRace2B[[#This Row],[Position]]</f>
        <v>0</v>
      </c>
      <c r="E186" s="14" t="str">
        <f>IFERROR(VLOOKUP('Race2-Boy'!$C186,TeamDec!$D$9:$H$465,5,FALSE),"")</f>
        <v/>
      </c>
      <c r="F186" s="16" t="str">
        <f>IFERROR(VLOOKUP('Race2-Boy'!$C186,TeamDec!$D$9:$H$465,3,FALSE),"")</f>
        <v/>
      </c>
      <c r="G186" s="14">
        <f>COUNTIF($E$9:E186,E186)</f>
        <v>131</v>
      </c>
      <c r="H186" s="60"/>
    </row>
    <row r="187" spans="2:8" x14ac:dyDescent="0.35">
      <c r="B187" s="15"/>
      <c r="C187" s="6"/>
      <c r="D187" s="1">
        <f>+tblRace2B[[#This Row],[Position]]</f>
        <v>0</v>
      </c>
      <c r="E187" s="14" t="str">
        <f>IFERROR(VLOOKUP('Race2-Boy'!$C187,TeamDec!$D$9:$H$465,5,FALSE),"")</f>
        <v/>
      </c>
      <c r="F187" s="16" t="str">
        <f>IFERROR(VLOOKUP('Race2-Boy'!$C187,TeamDec!$D$9:$H$465,3,FALSE),"")</f>
        <v/>
      </c>
      <c r="G187" s="14">
        <f>COUNTIF($E$9:E187,E187)</f>
        <v>132</v>
      </c>
      <c r="H187" s="60"/>
    </row>
    <row r="188" spans="2:8" x14ac:dyDescent="0.35">
      <c r="B188" s="15"/>
      <c r="C188" s="6"/>
      <c r="D188" s="1">
        <f>+tblRace2B[[#This Row],[Position]]</f>
        <v>0</v>
      </c>
      <c r="E188" s="14" t="str">
        <f>IFERROR(VLOOKUP('Race2-Boy'!$C188,TeamDec!$D$9:$H$465,5,FALSE),"")</f>
        <v/>
      </c>
      <c r="F188" s="16" t="str">
        <f>IFERROR(VLOOKUP('Race2-Boy'!$C188,TeamDec!$D$9:$H$465,3,FALSE),"")</f>
        <v/>
      </c>
      <c r="G188" s="14">
        <f>COUNTIF($E$9:E188,E188)</f>
        <v>133</v>
      </c>
      <c r="H188" s="60"/>
    </row>
    <row r="189" spans="2:8" x14ac:dyDescent="0.35">
      <c r="B189" s="15"/>
      <c r="C189" s="6"/>
      <c r="D189" s="1">
        <f>+tblRace2B[[#This Row],[Position]]</f>
        <v>0</v>
      </c>
      <c r="E189" s="14" t="str">
        <f>IFERROR(VLOOKUP('Race2-Boy'!$C189,TeamDec!$D$9:$H$465,5,FALSE),"")</f>
        <v/>
      </c>
      <c r="F189" s="16" t="str">
        <f>IFERROR(VLOOKUP('Race2-Boy'!$C189,TeamDec!$D$9:$H$465,3,FALSE),"")</f>
        <v/>
      </c>
      <c r="G189" s="14">
        <f>COUNTIF($E$9:E189,E189)</f>
        <v>134</v>
      </c>
      <c r="H189" s="60"/>
    </row>
    <row r="190" spans="2:8" x14ac:dyDescent="0.35">
      <c r="B190" s="15"/>
      <c r="C190" s="6"/>
      <c r="D190" s="1">
        <f>+tblRace2B[[#This Row],[Position]]</f>
        <v>0</v>
      </c>
      <c r="E190" s="14" t="str">
        <f>IFERROR(VLOOKUP('Race2-Boy'!$C190,TeamDec!$D$9:$H$465,5,FALSE),"")</f>
        <v/>
      </c>
      <c r="F190" s="16" t="str">
        <f>IFERROR(VLOOKUP('Race2-Boy'!$C190,TeamDec!$D$9:$H$465,3,FALSE),"")</f>
        <v/>
      </c>
      <c r="G190" s="14">
        <f>COUNTIF($E$9:E190,E190)</f>
        <v>135</v>
      </c>
      <c r="H190" s="60"/>
    </row>
    <row r="191" spans="2:8" x14ac:dyDescent="0.35">
      <c r="B191" s="15"/>
      <c r="C191" s="6"/>
      <c r="D191" s="1">
        <f>+tblRace2B[[#This Row],[Position]]</f>
        <v>0</v>
      </c>
      <c r="E191" s="14" t="str">
        <f>IFERROR(VLOOKUP('Race2-Boy'!$C191,TeamDec!$D$9:$H$465,5,FALSE),"")</f>
        <v/>
      </c>
      <c r="F191" s="16" t="str">
        <f>IFERROR(VLOOKUP('Race2-Boy'!$C191,TeamDec!$D$9:$H$465,3,FALSE),"")</f>
        <v/>
      </c>
      <c r="G191" s="14">
        <f>COUNTIF($E$9:E191,E191)</f>
        <v>136</v>
      </c>
      <c r="H191" s="60"/>
    </row>
    <row r="192" spans="2:8" x14ac:dyDescent="0.35">
      <c r="B192" s="15"/>
      <c r="C192" s="6"/>
      <c r="D192" s="1">
        <f>+tblRace2B[[#This Row],[Position]]</f>
        <v>0</v>
      </c>
      <c r="E192" s="14" t="str">
        <f>IFERROR(VLOOKUP('Race2-Boy'!$C192,TeamDec!$D$9:$H$465,5,FALSE),"")</f>
        <v/>
      </c>
      <c r="F192" s="16" t="str">
        <f>IFERROR(VLOOKUP('Race2-Boy'!$C192,TeamDec!$D$9:$H$465,3,FALSE),"")</f>
        <v/>
      </c>
      <c r="G192" s="14">
        <f>COUNTIF($E$9:E192,E192)</f>
        <v>137</v>
      </c>
      <c r="H192" s="60"/>
    </row>
    <row r="193" spans="2:8" x14ac:dyDescent="0.35">
      <c r="B193" s="15"/>
      <c r="C193" s="6"/>
      <c r="D193" s="1">
        <f>+tblRace2B[[#This Row],[Position]]</f>
        <v>0</v>
      </c>
      <c r="E193" s="14" t="str">
        <f>IFERROR(VLOOKUP('Race2-Boy'!$C193,TeamDec!$D$9:$H$465,5,FALSE),"")</f>
        <v/>
      </c>
      <c r="F193" s="16" t="str">
        <f>IFERROR(VLOOKUP('Race2-Boy'!$C193,TeamDec!$D$9:$H$465,3,FALSE),"")</f>
        <v/>
      </c>
      <c r="G193" s="14">
        <f>COUNTIF($E$9:E193,E193)</f>
        <v>138</v>
      </c>
      <c r="H193" s="60"/>
    </row>
    <row r="194" spans="2:8" x14ac:dyDescent="0.35">
      <c r="B194" s="15"/>
      <c r="C194" s="6"/>
      <c r="D194" s="1">
        <f>+tblRace2B[[#This Row],[Position]]</f>
        <v>0</v>
      </c>
      <c r="E194" s="14" t="str">
        <f>IFERROR(VLOOKUP('Race2-Boy'!$C194,TeamDec!$D$9:$H$465,5,FALSE),"")</f>
        <v/>
      </c>
      <c r="F194" s="16" t="str">
        <f>IFERROR(VLOOKUP('Race2-Boy'!$C194,TeamDec!$D$9:$H$465,3,FALSE),"")</f>
        <v/>
      </c>
      <c r="G194" s="14">
        <f>COUNTIF($E$9:E194,E194)</f>
        <v>139</v>
      </c>
      <c r="H194" s="60"/>
    </row>
    <row r="195" spans="2:8" x14ac:dyDescent="0.35">
      <c r="B195" s="15"/>
      <c r="C195" s="6"/>
      <c r="D195" s="1">
        <f>+tblRace2B[[#This Row],[Position]]</f>
        <v>0</v>
      </c>
      <c r="E195" s="14" t="str">
        <f>IFERROR(VLOOKUP('Race2-Boy'!$C195,TeamDec!$D$9:$H$465,5,FALSE),"")</f>
        <v/>
      </c>
      <c r="F195" s="16" t="str">
        <f>IFERROR(VLOOKUP('Race2-Boy'!$C195,TeamDec!$D$9:$H$465,3,FALSE),"")</f>
        <v/>
      </c>
      <c r="G195" s="14">
        <f>COUNTIF($E$9:E195,E195)</f>
        <v>140</v>
      </c>
      <c r="H195" s="60"/>
    </row>
    <row r="196" spans="2:8" x14ac:dyDescent="0.35">
      <c r="B196" s="15"/>
      <c r="C196" s="6"/>
      <c r="D196" s="1">
        <f>+tblRace2B[[#This Row],[Position]]</f>
        <v>0</v>
      </c>
      <c r="E196" s="14" t="str">
        <f>IFERROR(VLOOKUP('Race2-Boy'!$C196,TeamDec!$D$9:$H$465,5,FALSE),"")</f>
        <v/>
      </c>
      <c r="F196" s="16" t="str">
        <f>IFERROR(VLOOKUP('Race2-Boy'!$C196,TeamDec!$D$9:$H$465,3,FALSE),"")</f>
        <v/>
      </c>
      <c r="G196" s="14">
        <f>COUNTIF($E$9:E196,E196)</f>
        <v>141</v>
      </c>
      <c r="H196" s="60"/>
    </row>
    <row r="197" spans="2:8" x14ac:dyDescent="0.35">
      <c r="B197" s="15"/>
      <c r="C197" s="6"/>
      <c r="D197" s="1">
        <f>+tblRace2B[[#This Row],[Position]]</f>
        <v>0</v>
      </c>
      <c r="E197" s="14" t="str">
        <f>IFERROR(VLOOKUP('Race2-Boy'!$C197,TeamDec!$D$9:$H$465,5,FALSE),"")</f>
        <v/>
      </c>
      <c r="F197" s="16" t="str">
        <f>IFERROR(VLOOKUP('Race2-Boy'!$C197,TeamDec!$D$9:$H$465,3,FALSE),"")</f>
        <v/>
      </c>
      <c r="G197" s="14">
        <f>COUNTIF($E$9:E197,E197)</f>
        <v>142</v>
      </c>
      <c r="H197" s="60"/>
    </row>
    <row r="198" spans="2:8" x14ac:dyDescent="0.35">
      <c r="B198" s="15"/>
      <c r="C198" s="6"/>
      <c r="D198" s="1">
        <f>+tblRace2B[[#This Row],[Position]]</f>
        <v>0</v>
      </c>
      <c r="E198" s="14" t="str">
        <f>IFERROR(VLOOKUP('Race2-Boy'!$C198,TeamDec!$D$9:$H$465,5,FALSE),"")</f>
        <v/>
      </c>
      <c r="F198" s="16" t="str">
        <f>IFERROR(VLOOKUP('Race2-Boy'!$C198,TeamDec!$D$9:$H$465,3,FALSE),"")</f>
        <v/>
      </c>
      <c r="G198" s="14">
        <f>COUNTIF($E$9:E198,E198)</f>
        <v>143</v>
      </c>
      <c r="H198" s="60"/>
    </row>
    <row r="199" spans="2:8" x14ac:dyDescent="0.35">
      <c r="B199" s="15"/>
      <c r="C199" s="6"/>
      <c r="D199" s="1">
        <f>+tblRace2B[[#This Row],[Position]]</f>
        <v>0</v>
      </c>
      <c r="E199" s="14" t="str">
        <f>IFERROR(VLOOKUP('Race2-Boy'!$C199,TeamDec!$D$9:$H$465,5,FALSE),"")</f>
        <v/>
      </c>
      <c r="F199" s="16" t="str">
        <f>IFERROR(VLOOKUP('Race2-Boy'!$C199,TeamDec!$D$9:$H$465,3,FALSE),"")</f>
        <v/>
      </c>
      <c r="G199" s="14">
        <f>COUNTIF($E$9:E199,E199)</f>
        <v>144</v>
      </c>
      <c r="H199" s="60"/>
    </row>
    <row r="200" spans="2:8" x14ac:dyDescent="0.35">
      <c r="B200" s="15"/>
      <c r="C200" s="6"/>
      <c r="D200" s="1">
        <f>+tblRace2B[[#This Row],[Position]]</f>
        <v>0</v>
      </c>
      <c r="E200" s="14" t="str">
        <f>IFERROR(VLOOKUP('Race2-Boy'!$C200,TeamDec!$D$9:$H$465,5,FALSE),"")</f>
        <v/>
      </c>
      <c r="F200" s="16" t="str">
        <f>IFERROR(VLOOKUP('Race2-Boy'!$C200,TeamDec!$D$9:$H$465,3,FALSE),"")</f>
        <v/>
      </c>
      <c r="G200" s="14">
        <f>COUNTIF($E$9:E200,E200)</f>
        <v>145</v>
      </c>
      <c r="H200" s="60"/>
    </row>
    <row r="201" spans="2:8" x14ac:dyDescent="0.35">
      <c r="B201" s="15"/>
      <c r="C201" s="6"/>
      <c r="D201" s="1">
        <f>+tblRace2B[[#This Row],[Position]]</f>
        <v>0</v>
      </c>
      <c r="E201" s="14" t="str">
        <f>IFERROR(VLOOKUP('Race2-Boy'!$C201,TeamDec!$D$9:$H$465,5,FALSE),"")</f>
        <v/>
      </c>
      <c r="F201" s="16" t="str">
        <f>IFERROR(VLOOKUP('Race2-Boy'!$C201,TeamDec!$D$9:$H$465,3,FALSE),"")</f>
        <v/>
      </c>
      <c r="G201" s="14">
        <f>COUNTIF($E$9:E201,E201)</f>
        <v>146</v>
      </c>
      <c r="H201" s="60"/>
    </row>
    <row r="202" spans="2:8" x14ac:dyDescent="0.35">
      <c r="B202" s="15"/>
      <c r="C202" s="6"/>
      <c r="D202" s="1">
        <f>+tblRace2B[[#This Row],[Position]]</f>
        <v>0</v>
      </c>
      <c r="E202" s="14" t="str">
        <f>IFERROR(VLOOKUP('Race2-Boy'!$C202,TeamDec!$D$9:$H$465,5,FALSE),"")</f>
        <v/>
      </c>
      <c r="F202" s="16" t="str">
        <f>IFERROR(VLOOKUP('Race2-Boy'!$C202,TeamDec!$D$9:$H$465,3,FALSE),"")</f>
        <v/>
      </c>
      <c r="G202" s="14">
        <f>COUNTIF($E$9:E202,E202)</f>
        <v>147</v>
      </c>
      <c r="H202" s="60"/>
    </row>
    <row r="203" spans="2:8" x14ac:dyDescent="0.35">
      <c r="B203" s="15"/>
      <c r="C203" s="6"/>
      <c r="D203" s="1">
        <f>+tblRace2B[[#This Row],[Position]]</f>
        <v>0</v>
      </c>
      <c r="E203" s="14" t="str">
        <f>IFERROR(VLOOKUP('Race2-Boy'!$C203,TeamDec!$D$9:$H$465,5,FALSE),"")</f>
        <v/>
      </c>
      <c r="F203" s="16" t="str">
        <f>IFERROR(VLOOKUP('Race2-Boy'!$C203,TeamDec!$D$9:$H$465,3,FALSE),"")</f>
        <v/>
      </c>
      <c r="G203" s="14">
        <f>COUNTIF($E$9:E203,E203)</f>
        <v>148</v>
      </c>
      <c r="H203" s="60"/>
    </row>
    <row r="204" spans="2:8" x14ac:dyDescent="0.35">
      <c r="B204" s="15"/>
      <c r="C204" s="6"/>
      <c r="D204" s="1">
        <f>+tblRace2B[[#This Row],[Position]]</f>
        <v>0</v>
      </c>
      <c r="E204" s="14" t="str">
        <f>IFERROR(VLOOKUP('Race2-Boy'!$C204,TeamDec!$D$9:$H$465,5,FALSE),"")</f>
        <v/>
      </c>
      <c r="F204" s="16" t="str">
        <f>IFERROR(VLOOKUP('Race2-Boy'!$C204,TeamDec!$D$9:$H$465,3,FALSE),"")</f>
        <v/>
      </c>
      <c r="G204" s="14">
        <f>COUNTIF($E$9:E204,E204)</f>
        <v>149</v>
      </c>
      <c r="H204" s="60"/>
    </row>
    <row r="205" spans="2:8" x14ac:dyDescent="0.35">
      <c r="B205" s="15"/>
      <c r="C205" s="6"/>
      <c r="D205" s="1">
        <f>+tblRace2B[[#This Row],[Position]]</f>
        <v>0</v>
      </c>
      <c r="E205" s="14" t="str">
        <f>IFERROR(VLOOKUP('Race2-Boy'!$C205,TeamDec!$D$9:$H$465,5,FALSE),"")</f>
        <v/>
      </c>
      <c r="F205" s="16" t="str">
        <f>IFERROR(VLOOKUP('Race2-Boy'!$C205,TeamDec!$D$9:$H$465,3,FALSE),"")</f>
        <v/>
      </c>
      <c r="G205" s="14">
        <f>COUNTIF($E$9:E205,E205)</f>
        <v>150</v>
      </c>
      <c r="H205" s="60"/>
    </row>
    <row r="206" spans="2:8" x14ac:dyDescent="0.35">
      <c r="B206" s="15"/>
      <c r="C206" s="6"/>
      <c r="D206" s="1">
        <f>+tblRace2B[[#This Row],[Position]]</f>
        <v>0</v>
      </c>
      <c r="E206" s="14" t="str">
        <f>IFERROR(VLOOKUP('Race2-Boy'!$C206,TeamDec!$D$9:$H$465,5,FALSE),"")</f>
        <v/>
      </c>
      <c r="F206" s="16" t="str">
        <f>IFERROR(VLOOKUP('Race2-Boy'!$C206,TeamDec!$D$9:$H$465,3,FALSE),"")</f>
        <v/>
      </c>
      <c r="G206" s="14">
        <f>COUNTIF($E$9:E206,E206)</f>
        <v>151</v>
      </c>
      <c r="H206" s="60"/>
    </row>
    <row r="207" spans="2:8" x14ac:dyDescent="0.35">
      <c r="B207" s="15"/>
      <c r="C207" s="6"/>
      <c r="D207" s="1">
        <f>+tblRace2B[[#This Row],[Position]]</f>
        <v>0</v>
      </c>
      <c r="E207" s="14" t="str">
        <f>IFERROR(VLOOKUP('Race2-Boy'!$C207,TeamDec!$D$9:$H$465,5,FALSE),"")</f>
        <v/>
      </c>
      <c r="F207" s="16" t="str">
        <f>IFERROR(VLOOKUP('Race2-Boy'!$C207,TeamDec!$D$9:$H$465,3,FALSE),"")</f>
        <v/>
      </c>
      <c r="G207" s="14">
        <f>COUNTIF($E$9:E207,E207)</f>
        <v>152</v>
      </c>
      <c r="H207" s="60"/>
    </row>
    <row r="208" spans="2:8" x14ac:dyDescent="0.35">
      <c r="B208" s="15"/>
      <c r="C208" s="6"/>
      <c r="D208" s="1">
        <f>+tblRace2B[[#This Row],[Position]]</f>
        <v>0</v>
      </c>
      <c r="E208" s="14" t="str">
        <f>IFERROR(VLOOKUP('Race2-Boy'!$C208,TeamDec!$D$9:$H$465,5,FALSE),"")</f>
        <v/>
      </c>
      <c r="F208" s="16" t="str">
        <f>IFERROR(VLOOKUP('Race2-Boy'!$C208,TeamDec!$D$9:$H$465,3,FALSE),"")</f>
        <v/>
      </c>
      <c r="G208" s="14">
        <f>COUNTIF($E$9:E208,E208)</f>
        <v>153</v>
      </c>
      <c r="H208" s="60"/>
    </row>
    <row r="209" spans="2:8" x14ac:dyDescent="0.35">
      <c r="B209" s="15"/>
      <c r="C209" s="6"/>
      <c r="D209" s="1">
        <f>+tblRace2B[[#This Row],[Position]]</f>
        <v>0</v>
      </c>
      <c r="E209" s="14" t="str">
        <f>IFERROR(VLOOKUP('Race2-Boy'!$C209,TeamDec!$D$9:$H$465,5,FALSE),"")</f>
        <v/>
      </c>
      <c r="F209" s="16" t="str">
        <f>IFERROR(VLOOKUP('Race2-Boy'!$C209,TeamDec!$D$9:$H$465,3,FALSE),"")</f>
        <v/>
      </c>
      <c r="G209" s="14">
        <f>COUNTIF($E$9:E209,E209)</f>
        <v>154</v>
      </c>
      <c r="H209" s="60"/>
    </row>
    <row r="210" spans="2:8" x14ac:dyDescent="0.35">
      <c r="B210" s="15"/>
      <c r="C210" s="6"/>
      <c r="D210" s="1">
        <f>+tblRace2B[[#This Row],[Position]]</f>
        <v>0</v>
      </c>
      <c r="E210" s="14" t="str">
        <f>IFERROR(VLOOKUP('Race2-Boy'!$C210,TeamDec!$D$9:$H$465,5,FALSE),"")</f>
        <v/>
      </c>
      <c r="F210" s="16" t="str">
        <f>IFERROR(VLOOKUP('Race2-Boy'!$C210,TeamDec!$D$9:$H$465,3,FALSE),"")</f>
        <v/>
      </c>
      <c r="G210" s="14">
        <f>COUNTIF($E$9:E210,E210)</f>
        <v>155</v>
      </c>
      <c r="H210" s="60"/>
    </row>
    <row r="211" spans="2:8" x14ac:dyDescent="0.35">
      <c r="B211" s="15"/>
      <c r="C211" s="6"/>
      <c r="D211" s="1">
        <f>+tblRace2B[[#This Row],[Position]]</f>
        <v>0</v>
      </c>
      <c r="E211" s="14" t="str">
        <f>IFERROR(VLOOKUP('Race2-Boy'!$C211,TeamDec!$D$9:$H$465,5,FALSE),"")</f>
        <v/>
      </c>
      <c r="F211" s="16" t="str">
        <f>IFERROR(VLOOKUP('Race2-Boy'!$C211,TeamDec!$D$9:$H$465,3,FALSE),"")</f>
        <v/>
      </c>
      <c r="G211" s="14">
        <f>COUNTIF($E$9:E211,E211)</f>
        <v>156</v>
      </c>
      <c r="H211" s="60"/>
    </row>
    <row r="212" spans="2:8" x14ac:dyDescent="0.35">
      <c r="B212" s="15"/>
      <c r="C212" s="6"/>
      <c r="D212" s="1">
        <f>+tblRace2B[[#This Row],[Position]]</f>
        <v>0</v>
      </c>
      <c r="E212" s="14" t="str">
        <f>IFERROR(VLOOKUP('Race2-Boy'!$C212,TeamDec!$D$9:$H$465,5,FALSE),"")</f>
        <v/>
      </c>
      <c r="F212" s="16" t="str">
        <f>IFERROR(VLOOKUP('Race2-Boy'!$C212,TeamDec!$D$9:$H$465,3,FALSE),"")</f>
        <v/>
      </c>
      <c r="G212" s="14">
        <f>COUNTIF($E$9:E212,E212)</f>
        <v>157</v>
      </c>
      <c r="H212" s="60"/>
    </row>
    <row r="213" spans="2:8" x14ac:dyDescent="0.35">
      <c r="B213" s="15"/>
      <c r="C213" s="6"/>
      <c r="D213" s="1">
        <f>+tblRace2B[[#This Row],[Position]]</f>
        <v>0</v>
      </c>
      <c r="E213" s="14" t="str">
        <f>IFERROR(VLOOKUP('Race2-Boy'!$C213,TeamDec!$D$9:$H$465,5,FALSE),"")</f>
        <v/>
      </c>
      <c r="F213" s="16" t="str">
        <f>IFERROR(VLOOKUP('Race2-Boy'!$C213,TeamDec!$D$9:$H$465,3,FALSE),"")</f>
        <v/>
      </c>
      <c r="G213" s="14">
        <f>COUNTIF($E$9:E213,E213)</f>
        <v>158</v>
      </c>
      <c r="H213" s="60"/>
    </row>
    <row r="214" spans="2:8" x14ac:dyDescent="0.35">
      <c r="B214" s="15"/>
      <c r="C214" s="6"/>
      <c r="D214" s="1">
        <f>+tblRace2B[[#This Row],[Position]]</f>
        <v>0</v>
      </c>
      <c r="E214" s="14" t="str">
        <f>IFERROR(VLOOKUP('Race2-Boy'!$C214,TeamDec!$D$9:$H$465,5,FALSE),"")</f>
        <v/>
      </c>
      <c r="F214" s="16" t="str">
        <f>IFERROR(VLOOKUP('Race2-Boy'!$C214,TeamDec!$D$9:$H$465,3,FALSE),"")</f>
        <v/>
      </c>
      <c r="G214" s="14">
        <f>COUNTIF($E$9:E214,E214)</f>
        <v>159</v>
      </c>
      <c r="H214" s="60"/>
    </row>
    <row r="215" spans="2:8" x14ac:dyDescent="0.35">
      <c r="B215" s="15"/>
      <c r="C215" s="6"/>
      <c r="D215" s="1">
        <f>+tblRace2B[[#This Row],[Position]]</f>
        <v>0</v>
      </c>
      <c r="E215" s="14" t="str">
        <f>IFERROR(VLOOKUP('Race2-Boy'!$C215,TeamDec!$D$9:$H$465,5,FALSE),"")</f>
        <v/>
      </c>
      <c r="F215" s="16" t="str">
        <f>IFERROR(VLOOKUP('Race2-Boy'!$C215,TeamDec!$D$9:$H$465,3,FALSE),"")</f>
        <v/>
      </c>
      <c r="G215" s="14">
        <f>COUNTIF($E$9:E215,E215)</f>
        <v>160</v>
      </c>
      <c r="H215" s="60"/>
    </row>
    <row r="216" spans="2:8" x14ac:dyDescent="0.35">
      <c r="B216" s="15"/>
      <c r="C216" s="6"/>
      <c r="D216" s="1">
        <f>+tblRace2B[[#This Row],[Position]]</f>
        <v>0</v>
      </c>
      <c r="E216" s="14" t="str">
        <f>IFERROR(VLOOKUP('Race2-Boy'!$C216,TeamDec!$D$9:$H$465,5,FALSE),"")</f>
        <v/>
      </c>
      <c r="F216" s="16" t="str">
        <f>IFERROR(VLOOKUP('Race2-Boy'!$C216,TeamDec!$D$9:$H$465,3,FALSE),"")</f>
        <v/>
      </c>
      <c r="G216" s="14">
        <f>COUNTIF($E$9:E216,E216)</f>
        <v>161</v>
      </c>
      <c r="H216" s="60"/>
    </row>
    <row r="217" spans="2:8" x14ac:dyDescent="0.35">
      <c r="B217" s="15"/>
      <c r="C217" s="6"/>
      <c r="D217" s="1">
        <f>+tblRace2B[[#This Row],[Position]]</f>
        <v>0</v>
      </c>
      <c r="E217" s="14" t="str">
        <f>IFERROR(VLOOKUP('Race2-Boy'!$C217,TeamDec!$D$9:$H$465,5,FALSE),"")</f>
        <v/>
      </c>
      <c r="F217" s="16" t="str">
        <f>IFERROR(VLOOKUP('Race2-Boy'!$C217,TeamDec!$D$9:$H$465,3,FALSE),"")</f>
        <v/>
      </c>
      <c r="G217" s="14">
        <f>COUNTIF($E$9:E217,E217)</f>
        <v>162</v>
      </c>
      <c r="H217" s="60"/>
    </row>
    <row r="218" spans="2:8" x14ac:dyDescent="0.35">
      <c r="B218" s="15"/>
      <c r="C218" s="6"/>
      <c r="D218" s="1">
        <f>+tblRace2B[[#This Row],[Position]]</f>
        <v>0</v>
      </c>
      <c r="E218" s="14" t="str">
        <f>IFERROR(VLOOKUP('Race2-Boy'!$C218,TeamDec!$D$9:$H$465,5,FALSE),"")</f>
        <v/>
      </c>
      <c r="F218" s="16" t="str">
        <f>IFERROR(VLOOKUP('Race2-Boy'!$C218,TeamDec!$D$9:$H$465,3,FALSE),"")</f>
        <v/>
      </c>
      <c r="G218" s="14">
        <f>COUNTIF($E$9:E218,E218)</f>
        <v>163</v>
      </c>
      <c r="H218" s="60"/>
    </row>
    <row r="219" spans="2:8" x14ac:dyDescent="0.35">
      <c r="B219" s="15"/>
      <c r="C219" s="6"/>
      <c r="D219" s="1">
        <f>+tblRace2B[[#This Row],[Position]]</f>
        <v>0</v>
      </c>
      <c r="E219" s="14" t="str">
        <f>IFERROR(VLOOKUP('Race2-Boy'!$C219,TeamDec!$D$9:$H$465,5,FALSE),"")</f>
        <v/>
      </c>
      <c r="F219" s="16" t="str">
        <f>IFERROR(VLOOKUP('Race2-Boy'!$C219,TeamDec!$D$9:$H$465,3,FALSE),"")</f>
        <v/>
      </c>
      <c r="G219" s="14">
        <f>COUNTIF($E$9:E219,E219)</f>
        <v>164</v>
      </c>
      <c r="H219" s="60"/>
    </row>
    <row r="220" spans="2:8" x14ac:dyDescent="0.35">
      <c r="B220" s="15"/>
      <c r="C220" s="6"/>
      <c r="D220" s="1">
        <f>+tblRace2B[[#This Row],[Position]]</f>
        <v>0</v>
      </c>
      <c r="E220" s="14" t="str">
        <f>IFERROR(VLOOKUP('Race2-Boy'!$C220,TeamDec!$D$9:$H$465,5,FALSE),"")</f>
        <v/>
      </c>
      <c r="F220" s="16" t="str">
        <f>IFERROR(VLOOKUP('Race2-Boy'!$C220,TeamDec!$D$9:$H$465,3,FALSE),"")</f>
        <v/>
      </c>
      <c r="G220" s="14">
        <f>COUNTIF($E$9:E220,E220)</f>
        <v>165</v>
      </c>
      <c r="H220" s="60"/>
    </row>
    <row r="221" spans="2:8" x14ac:dyDescent="0.35">
      <c r="B221" s="15"/>
      <c r="C221" s="6"/>
      <c r="D221" s="1">
        <f>+tblRace2B[[#This Row],[Position]]</f>
        <v>0</v>
      </c>
      <c r="E221" s="14" t="str">
        <f>IFERROR(VLOOKUP('Race2-Boy'!$C221,TeamDec!$D$9:$H$465,5,FALSE),"")</f>
        <v/>
      </c>
      <c r="F221" s="16" t="str">
        <f>IFERROR(VLOOKUP('Race2-Boy'!$C221,TeamDec!$D$9:$H$465,3,FALSE),"")</f>
        <v/>
      </c>
      <c r="G221" s="14">
        <f>COUNTIF($E$9:E221,E221)</f>
        <v>166</v>
      </c>
      <c r="H221" s="60"/>
    </row>
    <row r="222" spans="2:8" x14ac:dyDescent="0.35">
      <c r="B222" s="15"/>
      <c r="C222" s="6"/>
      <c r="D222" s="1">
        <f>+tblRace2B[[#This Row],[Position]]</f>
        <v>0</v>
      </c>
      <c r="E222" s="14" t="str">
        <f>IFERROR(VLOOKUP('Race2-Boy'!$C222,TeamDec!$D$9:$H$465,5,FALSE),"")</f>
        <v/>
      </c>
      <c r="F222" s="16" t="str">
        <f>IFERROR(VLOOKUP('Race2-Boy'!$C222,TeamDec!$D$9:$H$465,3,FALSE),"")</f>
        <v/>
      </c>
      <c r="G222" s="14">
        <f>COUNTIF($E$9:E222,E222)</f>
        <v>167</v>
      </c>
      <c r="H222" s="60"/>
    </row>
    <row r="223" spans="2:8" x14ac:dyDescent="0.35">
      <c r="B223" s="15"/>
      <c r="C223" s="6"/>
      <c r="D223" s="1">
        <f>+tblRace2B[[#This Row],[Position]]</f>
        <v>0</v>
      </c>
      <c r="E223" s="14" t="str">
        <f>IFERROR(VLOOKUP('Race2-Boy'!$C223,TeamDec!$D$9:$H$465,5,FALSE),"")</f>
        <v/>
      </c>
      <c r="F223" s="16" t="str">
        <f>IFERROR(VLOOKUP('Race2-Boy'!$C223,TeamDec!$D$9:$H$465,3,FALSE),"")</f>
        <v/>
      </c>
      <c r="G223" s="14">
        <f>COUNTIF($E$9:E223,E223)</f>
        <v>168</v>
      </c>
      <c r="H223" s="60"/>
    </row>
    <row r="224" spans="2:8" x14ac:dyDescent="0.35">
      <c r="B224" s="15"/>
      <c r="C224" s="6"/>
      <c r="D224" s="1">
        <f>+tblRace2B[[#This Row],[Position]]</f>
        <v>0</v>
      </c>
      <c r="E224" s="14" t="str">
        <f>IFERROR(VLOOKUP('Race2-Boy'!$C224,TeamDec!$D$9:$H$465,5,FALSE),"")</f>
        <v/>
      </c>
      <c r="F224" s="16" t="str">
        <f>IFERROR(VLOOKUP('Race2-Boy'!$C224,TeamDec!$D$9:$H$465,3,FALSE),"")</f>
        <v/>
      </c>
      <c r="G224" s="14">
        <f>COUNTIF($E$9:E224,E224)</f>
        <v>169</v>
      </c>
      <c r="H224" s="60"/>
    </row>
    <row r="225" spans="2:8" x14ac:dyDescent="0.35">
      <c r="B225" s="15"/>
      <c r="C225" s="6"/>
      <c r="D225" s="1">
        <f>+tblRace2B[[#This Row],[Position]]</f>
        <v>0</v>
      </c>
      <c r="E225" s="14" t="str">
        <f>IFERROR(VLOOKUP('Race2-Boy'!$C225,TeamDec!$D$9:$H$465,5,FALSE),"")</f>
        <v/>
      </c>
      <c r="F225" s="16" t="str">
        <f>IFERROR(VLOOKUP('Race2-Boy'!$C225,TeamDec!$D$9:$H$465,3,FALSE),"")</f>
        <v/>
      </c>
      <c r="G225" s="14">
        <f>COUNTIF($E$9:E225,E225)</f>
        <v>170</v>
      </c>
      <c r="H225" s="60"/>
    </row>
    <row r="226" spans="2:8" x14ac:dyDescent="0.35">
      <c r="B226" s="15"/>
      <c r="C226" s="6"/>
      <c r="D226" s="1">
        <f>+tblRace2B[[#This Row],[Position]]</f>
        <v>0</v>
      </c>
      <c r="E226" s="14" t="str">
        <f>IFERROR(VLOOKUP('Race2-Boy'!$C226,TeamDec!$D$9:$H$465,5,FALSE),"")</f>
        <v/>
      </c>
      <c r="F226" s="16" t="str">
        <f>IFERROR(VLOOKUP('Race2-Boy'!$C226,TeamDec!$D$9:$H$465,3,FALSE),"")</f>
        <v/>
      </c>
      <c r="G226" s="14">
        <f>COUNTIF($E$9:E226,E226)</f>
        <v>171</v>
      </c>
      <c r="H226" s="60"/>
    </row>
    <row r="227" spans="2:8" x14ac:dyDescent="0.35">
      <c r="B227" s="15"/>
      <c r="C227" s="6"/>
      <c r="D227" s="1">
        <f>+tblRace2B[[#This Row],[Position]]</f>
        <v>0</v>
      </c>
      <c r="E227" s="14" t="str">
        <f>IFERROR(VLOOKUP('Race2-Boy'!$C227,TeamDec!$D$9:$H$465,5,FALSE),"")</f>
        <v/>
      </c>
      <c r="F227" s="16" t="str">
        <f>IFERROR(VLOOKUP('Race2-Boy'!$C227,TeamDec!$D$9:$H$465,3,FALSE),"")</f>
        <v/>
      </c>
      <c r="G227" s="14">
        <f>COUNTIF($E$9:E227,E227)</f>
        <v>172</v>
      </c>
      <c r="H227" s="60"/>
    </row>
    <row r="228" spans="2:8" x14ac:dyDescent="0.35">
      <c r="B228" s="15"/>
      <c r="C228" s="6"/>
      <c r="D228" s="1">
        <f>+tblRace2B[[#This Row],[Position]]</f>
        <v>0</v>
      </c>
      <c r="E228" s="14" t="str">
        <f>IFERROR(VLOOKUP('Race2-Boy'!$C228,TeamDec!$D$9:$H$465,5,FALSE),"")</f>
        <v/>
      </c>
      <c r="F228" s="16" t="str">
        <f>IFERROR(VLOOKUP('Race2-Boy'!$C228,TeamDec!$D$9:$H$465,3,FALSE),"")</f>
        <v/>
      </c>
      <c r="G228" s="14">
        <f>COUNTIF($E$9:E228,E228)</f>
        <v>173</v>
      </c>
      <c r="H228" s="60"/>
    </row>
    <row r="229" spans="2:8" x14ac:dyDescent="0.35">
      <c r="B229" s="15"/>
      <c r="C229" s="6"/>
      <c r="D229" s="1">
        <f>+tblRace2B[[#This Row],[Position]]</f>
        <v>0</v>
      </c>
      <c r="E229" s="14" t="str">
        <f>IFERROR(VLOOKUP('Race2-Boy'!$C229,TeamDec!$D$9:$H$465,5,FALSE),"")</f>
        <v/>
      </c>
      <c r="F229" s="16" t="str">
        <f>IFERROR(VLOOKUP('Race2-Boy'!$C229,TeamDec!$D$9:$H$465,3,FALSE),"")</f>
        <v/>
      </c>
      <c r="G229" s="14">
        <f>COUNTIF($E$9:E229,E229)</f>
        <v>174</v>
      </c>
      <c r="H229" s="60"/>
    </row>
    <row r="230" spans="2:8" x14ac:dyDescent="0.35">
      <c r="B230" s="15"/>
      <c r="C230" s="6"/>
      <c r="D230" s="1">
        <f>+tblRace2B[[#This Row],[Position]]</f>
        <v>0</v>
      </c>
      <c r="E230" s="14" t="str">
        <f>IFERROR(VLOOKUP('Race2-Boy'!$C230,TeamDec!$D$9:$H$465,5,FALSE),"")</f>
        <v/>
      </c>
      <c r="F230" s="16" t="str">
        <f>IFERROR(VLOOKUP('Race2-Boy'!$C230,TeamDec!$D$9:$H$465,3,FALSE),"")</f>
        <v/>
      </c>
      <c r="G230" s="14">
        <f>COUNTIF($E$9:E230,E230)</f>
        <v>175</v>
      </c>
      <c r="H230" s="60"/>
    </row>
    <row r="231" spans="2:8" x14ac:dyDescent="0.35">
      <c r="B231" s="15"/>
      <c r="C231" s="6"/>
      <c r="D231" s="1">
        <f>+tblRace2B[[#This Row],[Position]]</f>
        <v>0</v>
      </c>
      <c r="E231" s="14" t="str">
        <f>IFERROR(VLOOKUP('Race2-Boy'!$C231,TeamDec!$D$9:$H$465,5,FALSE),"")</f>
        <v/>
      </c>
      <c r="F231" s="16" t="str">
        <f>IFERROR(VLOOKUP('Race2-Boy'!$C231,TeamDec!$D$9:$H$465,3,FALSE),"")</f>
        <v/>
      </c>
      <c r="G231" s="14">
        <f>COUNTIF($E$9:E231,E231)</f>
        <v>176</v>
      </c>
      <c r="H231" s="60"/>
    </row>
    <row r="232" spans="2:8" x14ac:dyDescent="0.35">
      <c r="B232" s="15"/>
      <c r="C232" s="6"/>
      <c r="D232" s="1">
        <f>+tblRace2B[[#This Row],[Position]]</f>
        <v>0</v>
      </c>
      <c r="E232" s="14" t="str">
        <f>IFERROR(VLOOKUP('Race2-Boy'!$C232,TeamDec!$D$9:$H$465,5,FALSE),"")</f>
        <v/>
      </c>
      <c r="F232" s="16" t="str">
        <f>IFERROR(VLOOKUP('Race2-Boy'!$C232,TeamDec!$D$9:$H$465,3,FALSE),"")</f>
        <v/>
      </c>
      <c r="G232" s="14">
        <f>COUNTIF($E$9:E232,E232)</f>
        <v>177</v>
      </c>
      <c r="H232" s="60"/>
    </row>
    <row r="233" spans="2:8" x14ac:dyDescent="0.35">
      <c r="B233" s="15"/>
      <c r="C233" s="6"/>
      <c r="D233" s="1">
        <f>+tblRace2B[[#This Row],[Position]]</f>
        <v>0</v>
      </c>
      <c r="E233" s="14" t="str">
        <f>IFERROR(VLOOKUP('Race2-Boy'!$C233,TeamDec!$D$9:$H$465,5,FALSE),"")</f>
        <v/>
      </c>
      <c r="F233" s="16" t="str">
        <f>IFERROR(VLOOKUP('Race2-Boy'!$C233,TeamDec!$D$9:$H$465,3,FALSE),"")</f>
        <v/>
      </c>
      <c r="G233" s="14">
        <f>COUNTIF($E$9:E233,E233)</f>
        <v>178</v>
      </c>
      <c r="H233" s="60"/>
    </row>
    <row r="234" spans="2:8" x14ac:dyDescent="0.35">
      <c r="B234" s="15"/>
      <c r="C234" s="6"/>
      <c r="D234" s="1">
        <f>+tblRace2B[[#This Row],[Position]]</f>
        <v>0</v>
      </c>
      <c r="E234" s="14" t="str">
        <f>IFERROR(VLOOKUP('Race2-Boy'!$C234,TeamDec!$D$9:$H$465,5,FALSE),"")</f>
        <v/>
      </c>
      <c r="F234" s="16" t="str">
        <f>IFERROR(VLOOKUP('Race2-Boy'!$C234,TeamDec!$D$9:$H$465,3,FALSE),"")</f>
        <v/>
      </c>
      <c r="G234" s="14">
        <f>COUNTIF($E$9:E234,E234)</f>
        <v>179</v>
      </c>
      <c r="H234" s="60"/>
    </row>
    <row r="235" spans="2:8" x14ac:dyDescent="0.35">
      <c r="B235" s="15"/>
      <c r="C235" s="6"/>
      <c r="D235" s="1">
        <f>+tblRace2B[[#This Row],[Position]]</f>
        <v>0</v>
      </c>
      <c r="E235" s="14" t="str">
        <f>IFERROR(VLOOKUP('Race2-Boy'!$C235,TeamDec!$D$9:$H$465,5,FALSE),"")</f>
        <v/>
      </c>
      <c r="F235" s="16" t="str">
        <f>IFERROR(VLOOKUP('Race2-Boy'!$C235,TeamDec!$D$9:$H$465,3,FALSE),"")</f>
        <v/>
      </c>
      <c r="G235" s="14">
        <f>COUNTIF($E$9:E235,E235)</f>
        <v>180</v>
      </c>
      <c r="H235" s="60"/>
    </row>
    <row r="236" spans="2:8" x14ac:dyDescent="0.35">
      <c r="B236" s="15"/>
      <c r="C236" s="6"/>
      <c r="D236" s="1">
        <f>+tblRace2B[[#This Row],[Position]]</f>
        <v>0</v>
      </c>
      <c r="E236" s="14" t="str">
        <f>IFERROR(VLOOKUP('Race2-Boy'!$C236,TeamDec!$D$9:$H$465,5,FALSE),"")</f>
        <v/>
      </c>
      <c r="F236" s="16" t="str">
        <f>IFERROR(VLOOKUP('Race2-Boy'!$C236,TeamDec!$D$9:$H$465,3,FALSE),"")</f>
        <v/>
      </c>
      <c r="G236" s="14">
        <f>COUNTIF($E$9:E236,E236)</f>
        <v>181</v>
      </c>
      <c r="H236" s="60"/>
    </row>
    <row r="237" spans="2:8" x14ac:dyDescent="0.35">
      <c r="B237" s="15"/>
      <c r="C237" s="6"/>
      <c r="D237" s="1">
        <f>+tblRace2B[[#This Row],[Position]]</f>
        <v>0</v>
      </c>
      <c r="E237" s="14" t="str">
        <f>IFERROR(VLOOKUP('Race2-Boy'!$C237,TeamDec!$D$9:$H$465,5,FALSE),"")</f>
        <v/>
      </c>
      <c r="F237" s="16" t="str">
        <f>IFERROR(VLOOKUP('Race2-Boy'!$C237,TeamDec!$D$9:$H$465,3,FALSE),"")</f>
        <v/>
      </c>
      <c r="G237" s="14">
        <f>COUNTIF($E$9:E237,E237)</f>
        <v>182</v>
      </c>
      <c r="H237" s="60"/>
    </row>
    <row r="238" spans="2:8" x14ac:dyDescent="0.35">
      <c r="B238" s="15"/>
      <c r="C238" s="6"/>
      <c r="D238" s="1">
        <f>+tblRace2B[[#This Row],[Position]]</f>
        <v>0</v>
      </c>
      <c r="E238" s="14" t="str">
        <f>IFERROR(VLOOKUP('Race2-Boy'!$C238,TeamDec!$D$9:$H$465,5,FALSE),"")</f>
        <v/>
      </c>
      <c r="F238" s="16" t="str">
        <f>IFERROR(VLOOKUP('Race2-Boy'!$C238,TeamDec!$D$9:$H$465,3,FALSE),"")</f>
        <v/>
      </c>
      <c r="G238" s="14">
        <f>COUNTIF($E$9:E238,E238)</f>
        <v>183</v>
      </c>
      <c r="H238" s="60"/>
    </row>
    <row r="239" spans="2:8" x14ac:dyDescent="0.35">
      <c r="B239" s="15"/>
      <c r="C239" s="6"/>
      <c r="D239" s="1">
        <f>+tblRace2B[[#This Row],[Position]]</f>
        <v>0</v>
      </c>
      <c r="E239" s="14" t="str">
        <f>IFERROR(VLOOKUP('Race2-Boy'!$C239,TeamDec!$D$9:$H$465,5,FALSE),"")</f>
        <v/>
      </c>
      <c r="F239" s="16" t="str">
        <f>IFERROR(VLOOKUP('Race2-Boy'!$C239,TeamDec!$D$9:$H$465,3,FALSE),"")</f>
        <v/>
      </c>
      <c r="G239" s="14">
        <f>COUNTIF($E$9:E239,E239)</f>
        <v>184</v>
      </c>
      <c r="H239" s="60"/>
    </row>
    <row r="240" spans="2:8" x14ac:dyDescent="0.35">
      <c r="B240" s="15"/>
      <c r="C240" s="6"/>
      <c r="D240" s="1">
        <f>+tblRace2B[[#This Row],[Position]]</f>
        <v>0</v>
      </c>
      <c r="E240" s="14" t="str">
        <f>IFERROR(VLOOKUP('Race2-Boy'!$C240,TeamDec!$D$9:$H$465,5,FALSE),"")</f>
        <v/>
      </c>
      <c r="F240" s="16" t="str">
        <f>IFERROR(VLOOKUP('Race2-Boy'!$C240,TeamDec!$D$9:$H$465,3,FALSE),"")</f>
        <v/>
      </c>
      <c r="G240" s="14">
        <f>COUNTIF($E$9:E240,E240)</f>
        <v>185</v>
      </c>
      <c r="H240" s="60"/>
    </row>
    <row r="241" spans="2:8" x14ac:dyDescent="0.35">
      <c r="B241" s="15"/>
      <c r="C241" s="6"/>
      <c r="D241" s="1">
        <f>+tblRace2B[[#This Row],[Position]]</f>
        <v>0</v>
      </c>
      <c r="E241" s="14" t="str">
        <f>IFERROR(VLOOKUP('Race2-Boy'!$C241,TeamDec!$D$9:$H$465,5,FALSE),"")</f>
        <v/>
      </c>
      <c r="F241" s="16" t="str">
        <f>IFERROR(VLOOKUP('Race2-Boy'!$C241,TeamDec!$D$9:$H$465,3,FALSE),"")</f>
        <v/>
      </c>
      <c r="G241" s="14">
        <f>COUNTIF($E$9:E241,E241)</f>
        <v>186</v>
      </c>
      <c r="H241" s="60"/>
    </row>
    <row r="242" spans="2:8" x14ac:dyDescent="0.35">
      <c r="B242" s="15"/>
      <c r="C242" s="6"/>
      <c r="D242" s="1">
        <f>+tblRace2B[[#This Row],[Position]]</f>
        <v>0</v>
      </c>
      <c r="E242" s="14" t="str">
        <f>IFERROR(VLOOKUP('Race2-Boy'!$C242,TeamDec!$D$9:$H$465,5,FALSE),"")</f>
        <v/>
      </c>
      <c r="F242" s="16" t="str">
        <f>IFERROR(VLOOKUP('Race2-Boy'!$C242,TeamDec!$D$9:$H$465,3,FALSE),"")</f>
        <v/>
      </c>
      <c r="G242" s="14">
        <f>COUNTIF($E$9:E242,E242)</f>
        <v>187</v>
      </c>
      <c r="H242" s="60"/>
    </row>
    <row r="243" spans="2:8" x14ac:dyDescent="0.35">
      <c r="B243" s="15"/>
      <c r="C243" s="6"/>
      <c r="D243" s="1">
        <f>+tblRace2B[[#This Row],[Position]]</f>
        <v>0</v>
      </c>
      <c r="E243" s="14" t="str">
        <f>IFERROR(VLOOKUP('Race2-Boy'!$C243,TeamDec!$D$9:$H$465,5,FALSE),"")</f>
        <v/>
      </c>
      <c r="F243" s="16" t="str">
        <f>IFERROR(VLOOKUP('Race2-Boy'!$C243,TeamDec!$D$9:$H$465,3,FALSE),"")</f>
        <v/>
      </c>
      <c r="G243" s="14">
        <f>COUNTIF($E$9:E243,E243)</f>
        <v>188</v>
      </c>
      <c r="H243" s="60"/>
    </row>
    <row r="244" spans="2:8" x14ac:dyDescent="0.35">
      <c r="B244" s="15"/>
      <c r="C244" s="6"/>
      <c r="D244" s="1">
        <f>+tblRace2B[[#This Row],[Position]]</f>
        <v>0</v>
      </c>
      <c r="E244" s="14" t="str">
        <f>IFERROR(VLOOKUP('Race2-Boy'!$C244,TeamDec!$D$9:$H$465,5,FALSE),"")</f>
        <v/>
      </c>
      <c r="F244" s="16" t="str">
        <f>IFERROR(VLOOKUP('Race2-Boy'!$C244,TeamDec!$D$9:$H$465,3,FALSE),"")</f>
        <v/>
      </c>
      <c r="G244" s="14">
        <f>COUNTIF($E$9:E244,E244)</f>
        <v>189</v>
      </c>
      <c r="H244" s="60"/>
    </row>
    <row r="245" spans="2:8" x14ac:dyDescent="0.35">
      <c r="B245" s="15"/>
      <c r="C245" s="6"/>
      <c r="D245" s="1">
        <f>+tblRace2B[[#This Row],[Position]]</f>
        <v>0</v>
      </c>
      <c r="E245" s="14" t="str">
        <f>IFERROR(VLOOKUP('Race2-Boy'!$C245,TeamDec!$D$9:$H$465,5,FALSE),"")</f>
        <v/>
      </c>
      <c r="F245" s="16" t="str">
        <f>IFERROR(VLOOKUP('Race2-Boy'!$C245,TeamDec!$D$9:$H$465,3,FALSE),"")</f>
        <v/>
      </c>
      <c r="G245" s="14">
        <f>COUNTIF($E$9:E245,E245)</f>
        <v>190</v>
      </c>
      <c r="H245" s="60"/>
    </row>
    <row r="246" spans="2:8" x14ac:dyDescent="0.35">
      <c r="B246" s="15"/>
      <c r="C246" s="6"/>
      <c r="D246" s="1">
        <f>+tblRace2B[[#This Row],[Position]]</f>
        <v>0</v>
      </c>
      <c r="E246" s="14" t="str">
        <f>IFERROR(VLOOKUP('Race2-Boy'!$C246,TeamDec!$D$9:$H$465,5,FALSE),"")</f>
        <v/>
      </c>
      <c r="F246" s="16" t="str">
        <f>IFERROR(VLOOKUP('Race2-Boy'!$C246,TeamDec!$D$9:$H$465,3,FALSE),"")</f>
        <v/>
      </c>
      <c r="G246" s="14">
        <f>COUNTIF($E$9:E246,E246)</f>
        <v>191</v>
      </c>
      <c r="H246" s="60"/>
    </row>
    <row r="247" spans="2:8" x14ac:dyDescent="0.35">
      <c r="B247" s="15"/>
      <c r="C247" s="6"/>
      <c r="D247" s="1">
        <f>+tblRace2B[[#This Row],[Position]]</f>
        <v>0</v>
      </c>
      <c r="E247" s="14" t="str">
        <f>IFERROR(VLOOKUP('Race2-Boy'!$C247,TeamDec!$D$9:$H$465,5,FALSE),"")</f>
        <v/>
      </c>
      <c r="F247" s="16" t="str">
        <f>IFERROR(VLOOKUP('Race2-Boy'!$C247,TeamDec!$D$9:$H$465,3,FALSE),"")</f>
        <v/>
      </c>
      <c r="G247" s="14">
        <f>COUNTIF($E$9:E247,E247)</f>
        <v>192</v>
      </c>
      <c r="H247" s="60"/>
    </row>
    <row r="248" spans="2:8" x14ac:dyDescent="0.35">
      <c r="B248" s="15"/>
      <c r="C248" s="6"/>
      <c r="D248" s="1">
        <f>+tblRace2B[[#This Row],[Position]]</f>
        <v>0</v>
      </c>
      <c r="E248" s="14" t="str">
        <f>IFERROR(VLOOKUP('Race2-Boy'!$C248,TeamDec!$D$9:$H$465,5,FALSE),"")</f>
        <v/>
      </c>
      <c r="F248" s="16" t="str">
        <f>IFERROR(VLOOKUP('Race2-Boy'!$C248,TeamDec!$D$9:$H$465,3,FALSE),"")</f>
        <v/>
      </c>
      <c r="G248" s="14">
        <f>COUNTIF($E$9:E248,E248)</f>
        <v>193</v>
      </c>
      <c r="H248" s="60"/>
    </row>
    <row r="249" spans="2:8" x14ac:dyDescent="0.35">
      <c r="B249" s="15"/>
      <c r="C249" s="6"/>
      <c r="D249" s="1">
        <f>+tblRace2B[[#This Row],[Position]]</f>
        <v>0</v>
      </c>
      <c r="E249" s="14" t="str">
        <f>IFERROR(VLOOKUP('Race2-Boy'!$C249,TeamDec!$D$9:$H$465,5,FALSE),"")</f>
        <v/>
      </c>
      <c r="F249" s="16" t="str">
        <f>IFERROR(VLOOKUP('Race2-Boy'!$C249,TeamDec!$D$9:$H$465,3,FALSE),"")</f>
        <v/>
      </c>
      <c r="G249" s="14">
        <f>COUNTIF($E$9:E249,E249)</f>
        <v>194</v>
      </c>
      <c r="H249" s="60"/>
    </row>
    <row r="250" spans="2:8" x14ac:dyDescent="0.35">
      <c r="B250" s="15"/>
      <c r="C250" s="6"/>
      <c r="D250" s="1">
        <f>+tblRace2B[[#This Row],[Position]]</f>
        <v>0</v>
      </c>
      <c r="E250" s="14" t="str">
        <f>IFERROR(VLOOKUP('Race2-Boy'!$C250,TeamDec!$D$9:$H$465,5,FALSE),"")</f>
        <v/>
      </c>
      <c r="F250" s="16" t="str">
        <f>IFERROR(VLOOKUP('Race2-Boy'!$C250,TeamDec!$D$9:$H$465,3,FALSE),"")</f>
        <v/>
      </c>
      <c r="G250" s="14">
        <f>COUNTIF($E$9:E250,E250)</f>
        <v>195</v>
      </c>
      <c r="H250" s="60"/>
    </row>
    <row r="251" spans="2:8" x14ac:dyDescent="0.35">
      <c r="B251" s="15"/>
      <c r="C251" s="6"/>
      <c r="D251" s="1">
        <f>+tblRace2B[[#This Row],[Position]]</f>
        <v>0</v>
      </c>
      <c r="E251" s="14" t="str">
        <f>IFERROR(VLOOKUP('Race2-Boy'!$C251,TeamDec!$D$9:$H$465,5,FALSE),"")</f>
        <v/>
      </c>
      <c r="F251" s="16" t="str">
        <f>IFERROR(VLOOKUP('Race2-Boy'!$C251,TeamDec!$D$9:$H$465,3,FALSE),"")</f>
        <v/>
      </c>
      <c r="G251" s="14">
        <f>COUNTIF($E$9:E251,E251)</f>
        <v>196</v>
      </c>
      <c r="H251" s="60"/>
    </row>
    <row r="252" spans="2:8" x14ac:dyDescent="0.35">
      <c r="B252" s="15"/>
      <c r="C252" s="6"/>
      <c r="D252" s="1">
        <f>+tblRace2B[[#This Row],[Position]]</f>
        <v>0</v>
      </c>
      <c r="E252" s="14" t="str">
        <f>IFERROR(VLOOKUP('Race2-Boy'!$C252,TeamDec!$D$9:$H$465,5,FALSE),"")</f>
        <v/>
      </c>
      <c r="F252" s="16" t="str">
        <f>IFERROR(VLOOKUP('Race2-Boy'!$C252,TeamDec!$D$9:$H$465,3,FALSE),"")</f>
        <v/>
      </c>
      <c r="G252" s="14">
        <f>COUNTIF($E$9:E252,E252)</f>
        <v>197</v>
      </c>
      <c r="H252" s="60"/>
    </row>
    <row r="253" spans="2:8" x14ac:dyDescent="0.35">
      <c r="B253" s="15"/>
      <c r="C253" s="6"/>
      <c r="D253" s="1">
        <f>+tblRace2B[[#This Row],[Position]]</f>
        <v>0</v>
      </c>
      <c r="E253" s="14" t="str">
        <f>IFERROR(VLOOKUP('Race2-Boy'!$C253,TeamDec!$D$9:$H$465,5,FALSE),"")</f>
        <v/>
      </c>
      <c r="F253" s="16" t="str">
        <f>IFERROR(VLOOKUP('Race2-Boy'!$C253,TeamDec!$D$9:$H$465,3,FALSE),"")</f>
        <v/>
      </c>
      <c r="G253" s="14">
        <f>COUNTIF($E$9:E253,E253)</f>
        <v>198</v>
      </c>
      <c r="H253" s="60"/>
    </row>
    <row r="254" spans="2:8" x14ac:dyDescent="0.35">
      <c r="B254" s="15"/>
      <c r="C254" s="6"/>
      <c r="D254" s="1">
        <f>+tblRace2B[[#This Row],[Position]]</f>
        <v>0</v>
      </c>
      <c r="E254" s="14" t="str">
        <f>IFERROR(VLOOKUP('Race2-Boy'!$C254,TeamDec!$D$9:$H$465,5,FALSE),"")</f>
        <v/>
      </c>
      <c r="F254" s="16" t="str">
        <f>IFERROR(VLOOKUP('Race2-Boy'!$C254,TeamDec!$D$9:$H$465,3,FALSE),"")</f>
        <v/>
      </c>
      <c r="G254" s="14">
        <f>COUNTIF($E$9:E254,E254)</f>
        <v>199</v>
      </c>
      <c r="H254" s="60"/>
    </row>
    <row r="255" spans="2:8" x14ac:dyDescent="0.35">
      <c r="B255" s="15"/>
      <c r="C255" s="6"/>
      <c r="D255" s="1">
        <f>+tblRace2B[[#This Row],[Position]]</f>
        <v>0</v>
      </c>
      <c r="E255" s="14" t="str">
        <f>IFERROR(VLOOKUP('Race2-Boy'!$C255,TeamDec!$D$9:$H$465,5,FALSE),"")</f>
        <v/>
      </c>
      <c r="F255" s="16" t="str">
        <f>IFERROR(VLOOKUP('Race2-Boy'!$C255,TeamDec!$D$9:$H$465,3,FALSE),"")</f>
        <v/>
      </c>
      <c r="G255" s="14">
        <f>COUNTIF($E$9:E255,E255)</f>
        <v>200</v>
      </c>
      <c r="H255" s="60"/>
    </row>
    <row r="256" spans="2:8" x14ac:dyDescent="0.35">
      <c r="B256" s="15"/>
      <c r="C256" s="6"/>
      <c r="D256" s="1">
        <f>+tblRace2B[[#This Row],[Position]]</f>
        <v>0</v>
      </c>
      <c r="E256" s="14" t="str">
        <f>IFERROR(VLOOKUP('Race2-Boy'!$C256,TeamDec!$D$9:$H$465,5,FALSE),"")</f>
        <v/>
      </c>
      <c r="F256" s="16" t="str">
        <f>IFERROR(VLOOKUP('Race2-Boy'!$C256,TeamDec!$D$9:$H$465,3,FALSE),"")</f>
        <v/>
      </c>
      <c r="G256" s="14">
        <f>COUNTIF($E$9:E256,E256)</f>
        <v>201</v>
      </c>
      <c r="H256" s="60"/>
    </row>
    <row r="257" spans="2:8" x14ac:dyDescent="0.35">
      <c r="B257" s="15"/>
      <c r="C257" s="6"/>
      <c r="D257" s="1">
        <f>+tblRace2B[[#This Row],[Position]]</f>
        <v>0</v>
      </c>
      <c r="E257" s="14" t="str">
        <f>IFERROR(VLOOKUP('Race2-Boy'!$C257,TeamDec!$D$9:$H$465,5,FALSE),"")</f>
        <v/>
      </c>
      <c r="F257" s="16" t="str">
        <f>IFERROR(VLOOKUP('Race2-Boy'!$C257,TeamDec!$D$9:$H$465,3,FALSE),"")</f>
        <v/>
      </c>
      <c r="G257" s="14">
        <f>COUNTIF($E$9:E257,E257)</f>
        <v>202</v>
      </c>
      <c r="H257" s="60"/>
    </row>
    <row r="258" spans="2:8" x14ac:dyDescent="0.35">
      <c r="B258" s="15"/>
      <c r="C258" s="6"/>
      <c r="D258" s="1">
        <f>+tblRace2B[[#This Row],[Position]]</f>
        <v>0</v>
      </c>
      <c r="E258" s="14" t="str">
        <f>IFERROR(VLOOKUP('Race2-Boy'!$C258,TeamDec!$D$9:$H$465,5,FALSE),"")</f>
        <v/>
      </c>
      <c r="F258" s="16" t="str">
        <f>IFERROR(VLOOKUP('Race2-Boy'!$C258,TeamDec!$D$9:$H$465,3,FALSE),"")</f>
        <v/>
      </c>
      <c r="G258" s="14">
        <f>COUNTIF($E$9:E258,E258)</f>
        <v>203</v>
      </c>
      <c r="H258" s="60"/>
    </row>
    <row r="259" spans="2:8" x14ac:dyDescent="0.35">
      <c r="B259" s="15"/>
      <c r="C259" s="6"/>
      <c r="D259" s="1">
        <f>+tblRace2B[[#This Row],[Position]]</f>
        <v>0</v>
      </c>
      <c r="E259" s="14" t="str">
        <f>IFERROR(VLOOKUP('Race2-Boy'!$C259,TeamDec!$D$9:$H$465,5,FALSE),"")</f>
        <v/>
      </c>
      <c r="F259" s="16" t="str">
        <f>IFERROR(VLOOKUP('Race2-Boy'!$C259,TeamDec!$D$9:$H$465,3,FALSE),"")</f>
        <v/>
      </c>
      <c r="G259" s="14">
        <f>COUNTIF($E$9:E259,E259)</f>
        <v>204</v>
      </c>
      <c r="H259" s="60"/>
    </row>
    <row r="260" spans="2:8" x14ac:dyDescent="0.35">
      <c r="B260" s="15"/>
      <c r="C260" s="6"/>
      <c r="D260" s="1">
        <f>+tblRace2B[[#This Row],[Position]]</f>
        <v>0</v>
      </c>
      <c r="E260" s="14" t="str">
        <f>IFERROR(VLOOKUP('Race2-Boy'!$C260,TeamDec!$D$9:$H$465,5,FALSE),"")</f>
        <v/>
      </c>
      <c r="F260" s="16" t="str">
        <f>IFERROR(VLOOKUP('Race2-Boy'!$C260,TeamDec!$D$9:$H$465,3,FALSE),"")</f>
        <v/>
      </c>
      <c r="G260" s="14">
        <f>COUNTIF($E$9:E260,E260)</f>
        <v>205</v>
      </c>
      <c r="H260" s="60"/>
    </row>
    <row r="261" spans="2:8" x14ac:dyDescent="0.35">
      <c r="B261" s="15"/>
      <c r="C261" s="6"/>
      <c r="D261" s="1">
        <f>+tblRace2B[[#This Row],[Position]]</f>
        <v>0</v>
      </c>
      <c r="E261" s="14" t="str">
        <f>IFERROR(VLOOKUP('Race2-Boy'!$C261,TeamDec!$D$9:$H$465,5,FALSE),"")</f>
        <v/>
      </c>
      <c r="F261" s="16" t="str">
        <f>IFERROR(VLOOKUP('Race2-Boy'!$C261,TeamDec!$D$9:$H$465,3,FALSE),"")</f>
        <v/>
      </c>
      <c r="G261" s="14">
        <f>COUNTIF($E$9:E261,E261)</f>
        <v>206</v>
      </c>
      <c r="H261" s="60"/>
    </row>
    <row r="262" spans="2:8" x14ac:dyDescent="0.35">
      <c r="B262" s="15"/>
      <c r="C262" s="6"/>
      <c r="D262" s="1">
        <f>+tblRace2B[[#This Row],[Position]]</f>
        <v>0</v>
      </c>
      <c r="E262" s="14" t="str">
        <f>IFERROR(VLOOKUP('Race2-Boy'!$C262,TeamDec!$D$9:$H$465,5,FALSE),"")</f>
        <v/>
      </c>
      <c r="F262" s="16" t="str">
        <f>IFERROR(VLOOKUP('Race2-Boy'!$C262,TeamDec!$D$9:$H$465,3,FALSE),"")</f>
        <v/>
      </c>
      <c r="G262" s="14">
        <f>COUNTIF($E$9:E262,E262)</f>
        <v>207</v>
      </c>
      <c r="H262" s="60"/>
    </row>
    <row r="263" spans="2:8" x14ac:dyDescent="0.35">
      <c r="B263" s="15"/>
      <c r="C263" s="6"/>
      <c r="D263" s="1">
        <f>+tblRace2B[[#This Row],[Position]]</f>
        <v>0</v>
      </c>
      <c r="E263" s="14" t="str">
        <f>IFERROR(VLOOKUP('Race2-Boy'!$C263,TeamDec!$D$9:$H$465,5,FALSE),"")</f>
        <v/>
      </c>
      <c r="F263" s="16" t="str">
        <f>IFERROR(VLOOKUP('Race2-Boy'!$C263,TeamDec!$D$9:$H$465,3,FALSE),"")</f>
        <v/>
      </c>
      <c r="G263" s="14">
        <f>COUNTIF($E$9:E263,E263)</f>
        <v>208</v>
      </c>
      <c r="H263" s="60"/>
    </row>
    <row r="264" spans="2:8" x14ac:dyDescent="0.35">
      <c r="B264" s="15"/>
      <c r="C264" s="6"/>
      <c r="D264" s="1">
        <f>+tblRace2B[[#This Row],[Position]]</f>
        <v>0</v>
      </c>
      <c r="E264" s="14" t="str">
        <f>IFERROR(VLOOKUP('Race2-Boy'!$C264,TeamDec!$D$9:$H$465,5,FALSE),"")</f>
        <v/>
      </c>
      <c r="F264" s="16" t="str">
        <f>IFERROR(VLOOKUP('Race2-Boy'!$C264,TeamDec!$D$9:$H$465,3,FALSE),"")</f>
        <v/>
      </c>
      <c r="G264" s="14">
        <f>COUNTIF($E$9:E264,E264)</f>
        <v>209</v>
      </c>
      <c r="H264" s="60"/>
    </row>
    <row r="265" spans="2:8" x14ac:dyDescent="0.35">
      <c r="B265" s="15"/>
      <c r="C265" s="6"/>
      <c r="D265" s="1">
        <f>+tblRace2B[[#This Row],[Position]]</f>
        <v>0</v>
      </c>
      <c r="E265" s="14" t="str">
        <f>IFERROR(VLOOKUP('Race2-Boy'!$C265,TeamDec!$D$9:$H$465,5,FALSE),"")</f>
        <v/>
      </c>
      <c r="F265" s="16" t="str">
        <f>IFERROR(VLOOKUP('Race2-Boy'!$C265,TeamDec!$D$9:$H$465,3,FALSE),"")</f>
        <v/>
      </c>
      <c r="G265" s="14">
        <f>COUNTIF($E$9:E265,E265)</f>
        <v>210</v>
      </c>
      <c r="H265" s="60"/>
    </row>
    <row r="266" spans="2:8" x14ac:dyDescent="0.35">
      <c r="B266" s="15"/>
      <c r="C266" s="6"/>
      <c r="D266" s="1">
        <f>+tblRace2B[[#This Row],[Position]]</f>
        <v>0</v>
      </c>
      <c r="E266" s="14" t="str">
        <f>IFERROR(VLOOKUP('Race2-Boy'!$C266,TeamDec!$D$9:$H$465,5,FALSE),"")</f>
        <v/>
      </c>
      <c r="F266" s="16" t="str">
        <f>IFERROR(VLOOKUP('Race2-Boy'!$C266,TeamDec!$D$9:$H$465,3,FALSE),"")</f>
        <v/>
      </c>
      <c r="G266" s="14">
        <f>COUNTIF($E$9:E266,E266)</f>
        <v>211</v>
      </c>
      <c r="H266" s="60"/>
    </row>
    <row r="267" spans="2:8" x14ac:dyDescent="0.35">
      <c r="B267" s="15"/>
      <c r="C267" s="6"/>
      <c r="D267" s="1">
        <f>+tblRace2B[[#This Row],[Position]]</f>
        <v>0</v>
      </c>
      <c r="E267" s="14" t="str">
        <f>IFERROR(VLOOKUP('Race2-Boy'!$C267,TeamDec!$D$9:$H$465,5,FALSE),"")</f>
        <v/>
      </c>
      <c r="F267" s="16" t="str">
        <f>IFERROR(VLOOKUP('Race2-Boy'!$C267,TeamDec!$D$9:$H$465,3,FALSE),"")</f>
        <v/>
      </c>
      <c r="G267" s="14">
        <f>COUNTIF($E$9:E267,E267)</f>
        <v>212</v>
      </c>
      <c r="H267" s="60"/>
    </row>
    <row r="268" spans="2:8" x14ac:dyDescent="0.35">
      <c r="B268" s="15"/>
      <c r="C268" s="6"/>
      <c r="D268" s="1">
        <f>+tblRace2B[[#This Row],[Position]]</f>
        <v>0</v>
      </c>
      <c r="E268" s="14" t="str">
        <f>IFERROR(VLOOKUP('Race2-Boy'!$C268,TeamDec!$D$9:$H$465,5,FALSE),"")</f>
        <v/>
      </c>
      <c r="F268" s="16" t="str">
        <f>IFERROR(VLOOKUP('Race2-Boy'!$C268,TeamDec!$D$9:$H$465,3,FALSE),"")</f>
        <v/>
      </c>
      <c r="G268" s="14">
        <f>COUNTIF($E$9:E268,E268)</f>
        <v>213</v>
      </c>
      <c r="H268" s="60"/>
    </row>
    <row r="269" spans="2:8" x14ac:dyDescent="0.35">
      <c r="B269" s="15"/>
      <c r="C269" s="6"/>
      <c r="D269" s="1">
        <f>+tblRace2B[[#This Row],[Position]]</f>
        <v>0</v>
      </c>
      <c r="E269" s="14" t="str">
        <f>IFERROR(VLOOKUP('Race2-Boy'!$C269,TeamDec!$D$9:$H$465,5,FALSE),"")</f>
        <v/>
      </c>
      <c r="F269" s="16" t="str">
        <f>IFERROR(VLOOKUP('Race2-Boy'!$C269,TeamDec!$D$9:$H$465,3,FALSE),"")</f>
        <v/>
      </c>
      <c r="G269" s="14">
        <f>COUNTIF($E$9:E269,E269)</f>
        <v>214</v>
      </c>
      <c r="H269" s="60"/>
    </row>
    <row r="270" spans="2:8" x14ac:dyDescent="0.35">
      <c r="B270" s="15"/>
      <c r="C270" s="6"/>
      <c r="D270" s="1">
        <f>+tblRace2B[[#This Row],[Position]]</f>
        <v>0</v>
      </c>
      <c r="E270" s="14" t="str">
        <f>IFERROR(VLOOKUP('Race2-Boy'!$C270,TeamDec!$D$9:$H$465,5,FALSE),"")</f>
        <v/>
      </c>
      <c r="F270" s="16" t="str">
        <f>IFERROR(VLOOKUP('Race2-Boy'!$C270,TeamDec!$D$9:$H$465,3,FALSE),"")</f>
        <v/>
      </c>
      <c r="G270" s="14">
        <f>COUNTIF($E$9:E270,E270)</f>
        <v>215</v>
      </c>
      <c r="H270" s="60"/>
    </row>
    <row r="271" spans="2:8" x14ac:dyDescent="0.35">
      <c r="B271" s="15"/>
      <c r="C271" s="6"/>
      <c r="D271" s="1">
        <f>+tblRace2B[[#This Row],[Position]]</f>
        <v>0</v>
      </c>
      <c r="E271" s="14" t="str">
        <f>IFERROR(VLOOKUP('Race2-Boy'!$C271,TeamDec!$D$9:$H$465,5,FALSE),"")</f>
        <v/>
      </c>
      <c r="F271" s="16" t="str">
        <f>IFERROR(VLOOKUP('Race2-Boy'!$C271,TeamDec!$D$9:$H$465,3,FALSE),"")</f>
        <v/>
      </c>
      <c r="G271" s="14">
        <f>COUNTIF($E$9:E271,E271)</f>
        <v>216</v>
      </c>
      <c r="H271" s="60"/>
    </row>
    <row r="272" spans="2:8" x14ac:dyDescent="0.35">
      <c r="B272" s="15"/>
      <c r="C272" s="6"/>
      <c r="D272" s="1">
        <f>+tblRace2B[[#This Row],[Position]]</f>
        <v>0</v>
      </c>
      <c r="E272" s="14" t="str">
        <f>IFERROR(VLOOKUP('Race2-Boy'!$C272,TeamDec!$D$9:$H$465,5,FALSE),"")</f>
        <v/>
      </c>
      <c r="F272" s="16" t="str">
        <f>IFERROR(VLOOKUP('Race2-Boy'!$C272,TeamDec!$D$9:$H$465,3,FALSE),"")</f>
        <v/>
      </c>
      <c r="G272" s="14">
        <f>COUNTIF($E$9:E272,E272)</f>
        <v>217</v>
      </c>
      <c r="H272" s="60"/>
    </row>
    <row r="273" spans="2:8" x14ac:dyDescent="0.35">
      <c r="B273" s="15"/>
      <c r="C273" s="6"/>
      <c r="D273" s="1">
        <f>+tblRace2B[[#This Row],[Position]]</f>
        <v>0</v>
      </c>
      <c r="E273" s="14" t="str">
        <f>IFERROR(VLOOKUP('Race2-Boy'!$C273,TeamDec!$D$9:$H$465,5,FALSE),"")</f>
        <v/>
      </c>
      <c r="F273" s="16" t="str">
        <f>IFERROR(VLOOKUP('Race2-Boy'!$C273,TeamDec!$D$9:$H$465,3,FALSE),"")</f>
        <v/>
      </c>
      <c r="G273" s="14">
        <f>COUNTIF($E$9:E273,E273)</f>
        <v>218</v>
      </c>
      <c r="H273" s="60"/>
    </row>
    <row r="274" spans="2:8" x14ac:dyDescent="0.35">
      <c r="B274" s="15"/>
      <c r="C274" s="6"/>
      <c r="D274" s="1">
        <f>+tblRace2B[[#This Row],[Position]]</f>
        <v>0</v>
      </c>
      <c r="E274" s="14" t="str">
        <f>IFERROR(VLOOKUP('Race2-Boy'!$C274,TeamDec!$D$9:$H$465,5,FALSE),"")</f>
        <v/>
      </c>
      <c r="F274" s="16" t="str">
        <f>IFERROR(VLOOKUP('Race2-Boy'!$C274,TeamDec!$D$9:$H$465,3,FALSE),"")</f>
        <v/>
      </c>
      <c r="G274" s="14">
        <f>COUNTIF($E$9:E274,E274)</f>
        <v>219</v>
      </c>
      <c r="H274" s="60"/>
    </row>
    <row r="275" spans="2:8" x14ac:dyDescent="0.35">
      <c r="B275" s="15"/>
      <c r="C275" s="6"/>
      <c r="D275" s="1">
        <f>+tblRace2B[[#This Row],[Position]]</f>
        <v>0</v>
      </c>
      <c r="E275" s="14" t="str">
        <f>IFERROR(VLOOKUP('Race2-Boy'!$C275,TeamDec!$D$9:$H$465,5,FALSE),"")</f>
        <v/>
      </c>
      <c r="F275" s="16" t="str">
        <f>IFERROR(VLOOKUP('Race2-Boy'!$C275,TeamDec!$D$9:$H$465,3,FALSE),"")</f>
        <v/>
      </c>
      <c r="G275" s="14">
        <f>COUNTIF($E$9:E275,E275)</f>
        <v>220</v>
      </c>
      <c r="H275" s="60"/>
    </row>
    <row r="276" spans="2:8" x14ac:dyDescent="0.35">
      <c r="B276" s="15"/>
      <c r="C276" s="6"/>
      <c r="D276" s="1">
        <f>+tblRace2B[[#This Row],[Position]]</f>
        <v>0</v>
      </c>
      <c r="E276" s="14" t="str">
        <f>IFERROR(VLOOKUP('Race2-Boy'!$C276,TeamDec!$D$9:$H$465,5,FALSE),"")</f>
        <v/>
      </c>
      <c r="F276" s="16" t="str">
        <f>IFERROR(VLOOKUP('Race2-Boy'!$C276,TeamDec!$D$9:$H$465,3,FALSE),"")</f>
        <v/>
      </c>
      <c r="G276" s="14">
        <f>COUNTIF($E$9:E276,E276)</f>
        <v>221</v>
      </c>
      <c r="H276" s="60"/>
    </row>
    <row r="277" spans="2:8" x14ac:dyDescent="0.35">
      <c r="B277" s="15"/>
      <c r="C277" s="6"/>
      <c r="D277" s="1">
        <f>+tblRace2B[[#This Row],[Position]]</f>
        <v>0</v>
      </c>
      <c r="E277" s="14" t="str">
        <f>IFERROR(VLOOKUP('Race2-Boy'!$C277,TeamDec!$D$9:$H$465,5,FALSE),"")</f>
        <v/>
      </c>
      <c r="F277" s="16" t="str">
        <f>IFERROR(VLOOKUP('Race2-Boy'!$C277,TeamDec!$D$9:$H$465,3,FALSE),"")</f>
        <v/>
      </c>
      <c r="G277" s="14">
        <f>COUNTIF($E$9:E277,E277)</f>
        <v>222</v>
      </c>
      <c r="H277" s="60"/>
    </row>
    <row r="278" spans="2:8" x14ac:dyDescent="0.35">
      <c r="B278" s="15"/>
      <c r="C278" s="6"/>
      <c r="D278" s="1">
        <f>+tblRace2B[[#This Row],[Position]]</f>
        <v>0</v>
      </c>
      <c r="E278" s="14" t="str">
        <f>IFERROR(VLOOKUP('Race2-Boy'!$C278,TeamDec!$D$9:$H$465,5,FALSE),"")</f>
        <v/>
      </c>
      <c r="F278" s="16" t="str">
        <f>IFERROR(VLOOKUP('Race2-Boy'!$C278,TeamDec!$D$9:$H$465,3,FALSE),"")</f>
        <v/>
      </c>
      <c r="G278" s="14">
        <f>COUNTIF($E$9:E278,E278)</f>
        <v>223</v>
      </c>
      <c r="H278" s="60"/>
    </row>
    <row r="279" spans="2:8" x14ac:dyDescent="0.35">
      <c r="B279" s="15"/>
      <c r="C279" s="6"/>
      <c r="D279" s="1">
        <f>+tblRace2B[[#This Row],[Position]]</f>
        <v>0</v>
      </c>
      <c r="E279" s="14" t="str">
        <f>IFERROR(VLOOKUP('Race2-Boy'!$C279,TeamDec!$D$9:$H$465,5,FALSE),"")</f>
        <v/>
      </c>
      <c r="F279" s="16" t="str">
        <f>IFERROR(VLOOKUP('Race2-Boy'!$C279,TeamDec!$D$9:$H$465,3,FALSE),"")</f>
        <v/>
      </c>
      <c r="G279" s="14">
        <f>COUNTIF($E$9:E279,E279)</f>
        <v>224</v>
      </c>
      <c r="H279" s="60"/>
    </row>
    <row r="280" spans="2:8" x14ac:dyDescent="0.35">
      <c r="B280" s="15"/>
      <c r="C280" s="6"/>
      <c r="D280" s="1">
        <f>+tblRace2B[[#This Row],[Position]]</f>
        <v>0</v>
      </c>
      <c r="E280" s="14" t="str">
        <f>IFERROR(VLOOKUP('Race2-Boy'!$C280,TeamDec!$D$9:$H$465,5,FALSE),"")</f>
        <v/>
      </c>
      <c r="F280" s="16" t="str">
        <f>IFERROR(VLOOKUP('Race2-Boy'!$C280,TeamDec!$D$9:$H$465,3,FALSE),"")</f>
        <v/>
      </c>
      <c r="G280" s="14">
        <f>COUNTIF($E$9:E280,E280)</f>
        <v>225</v>
      </c>
      <c r="H280" s="60"/>
    </row>
    <row r="281" spans="2:8" x14ac:dyDescent="0.35">
      <c r="B281" s="15"/>
      <c r="C281" s="6"/>
      <c r="D281" s="1">
        <f>+tblRace2B[[#This Row],[Position]]</f>
        <v>0</v>
      </c>
      <c r="E281" s="14" t="str">
        <f>IFERROR(VLOOKUP('Race2-Boy'!$C281,TeamDec!$D$9:$H$465,5,FALSE),"")</f>
        <v/>
      </c>
      <c r="F281" s="16" t="str">
        <f>IFERROR(VLOOKUP('Race2-Boy'!$C281,TeamDec!$D$9:$H$465,3,FALSE),"")</f>
        <v/>
      </c>
      <c r="G281" s="14">
        <f>COUNTIF($E$9:E281,E281)</f>
        <v>226</v>
      </c>
      <c r="H281" s="60"/>
    </row>
    <row r="282" spans="2:8" x14ac:dyDescent="0.35">
      <c r="B282" s="15"/>
      <c r="C282" s="6"/>
      <c r="D282" s="1">
        <f>+tblRace2B[[#This Row],[Position]]</f>
        <v>0</v>
      </c>
      <c r="E282" s="14" t="str">
        <f>IFERROR(VLOOKUP('Race2-Boy'!$C282,TeamDec!$D$9:$H$465,5,FALSE),"")</f>
        <v/>
      </c>
      <c r="F282" s="16" t="str">
        <f>IFERROR(VLOOKUP('Race2-Boy'!$C282,TeamDec!$D$9:$H$465,3,FALSE),"")</f>
        <v/>
      </c>
      <c r="G282" s="14">
        <f>COUNTIF($E$9:E282,E282)</f>
        <v>227</v>
      </c>
      <c r="H282" s="60"/>
    </row>
    <row r="283" spans="2:8" x14ac:dyDescent="0.35">
      <c r="B283" s="15"/>
      <c r="C283" s="6"/>
      <c r="D283" s="1">
        <f>+tblRace2B[[#This Row],[Position]]</f>
        <v>0</v>
      </c>
      <c r="E283" s="14" t="str">
        <f>IFERROR(VLOOKUP('Race2-Boy'!$C283,TeamDec!$D$9:$H$465,5,FALSE),"")</f>
        <v/>
      </c>
      <c r="F283" s="16" t="str">
        <f>IFERROR(VLOOKUP('Race2-Boy'!$C283,TeamDec!$D$9:$H$465,3,FALSE),"")</f>
        <v/>
      </c>
      <c r="G283" s="14">
        <f>COUNTIF($E$9:E283,E283)</f>
        <v>228</v>
      </c>
      <c r="H283" s="60"/>
    </row>
    <row r="284" spans="2:8" x14ac:dyDescent="0.35">
      <c r="B284" s="15"/>
      <c r="C284" s="6"/>
      <c r="D284" s="1">
        <f>+tblRace2B[[#This Row],[Position]]</f>
        <v>0</v>
      </c>
      <c r="E284" s="14" t="str">
        <f>IFERROR(VLOOKUP('Race2-Boy'!$C284,TeamDec!$D$9:$H$465,5,FALSE),"")</f>
        <v/>
      </c>
      <c r="F284" s="16" t="str">
        <f>IFERROR(VLOOKUP('Race2-Boy'!$C284,TeamDec!$D$9:$H$465,3,FALSE),"")</f>
        <v/>
      </c>
      <c r="G284" s="14">
        <f>COUNTIF($E$9:E284,E284)</f>
        <v>229</v>
      </c>
      <c r="H284" s="60"/>
    </row>
    <row r="285" spans="2:8" x14ac:dyDescent="0.35">
      <c r="B285" s="15"/>
      <c r="C285" s="6"/>
      <c r="D285" s="1">
        <f>+tblRace2B[[#This Row],[Position]]</f>
        <v>0</v>
      </c>
      <c r="E285" s="14" t="str">
        <f>IFERROR(VLOOKUP('Race2-Boy'!$C285,TeamDec!$D$9:$H$465,5,FALSE),"")</f>
        <v/>
      </c>
      <c r="F285" s="16" t="str">
        <f>IFERROR(VLOOKUP('Race2-Boy'!$C285,TeamDec!$D$9:$H$465,3,FALSE),"")</f>
        <v/>
      </c>
      <c r="G285" s="14">
        <f>COUNTIF($E$9:E285,E285)</f>
        <v>230</v>
      </c>
      <c r="H285" s="60"/>
    </row>
    <row r="286" spans="2:8" x14ac:dyDescent="0.35">
      <c r="B286" s="15"/>
      <c r="C286" s="6"/>
      <c r="D286" s="1">
        <f>+tblRace2B[[#This Row],[Position]]</f>
        <v>0</v>
      </c>
      <c r="E286" s="14" t="str">
        <f>IFERROR(VLOOKUP('Race2-Boy'!$C286,TeamDec!$D$9:$H$465,5,FALSE),"")</f>
        <v/>
      </c>
      <c r="F286" s="16" t="str">
        <f>IFERROR(VLOOKUP('Race2-Boy'!$C286,TeamDec!$D$9:$H$465,3,FALSE),"")</f>
        <v/>
      </c>
      <c r="G286" s="14">
        <f>COUNTIF($E$9:E286,E286)</f>
        <v>231</v>
      </c>
      <c r="H286" s="60"/>
    </row>
    <row r="287" spans="2:8" x14ac:dyDescent="0.35">
      <c r="B287" s="15"/>
      <c r="C287" s="6"/>
      <c r="D287" s="1">
        <f>+tblRace2B[[#This Row],[Position]]</f>
        <v>0</v>
      </c>
      <c r="E287" s="14" t="str">
        <f>IFERROR(VLOOKUP('Race2-Boy'!$C287,TeamDec!$D$9:$H$465,5,FALSE),"")</f>
        <v/>
      </c>
      <c r="F287" s="16" t="str">
        <f>IFERROR(VLOOKUP('Race2-Boy'!$C287,TeamDec!$D$9:$H$465,3,FALSE),"")</f>
        <v/>
      </c>
      <c r="G287" s="14">
        <f>COUNTIF($E$9:E287,E287)</f>
        <v>232</v>
      </c>
      <c r="H287" s="60"/>
    </row>
    <row r="288" spans="2:8" x14ac:dyDescent="0.35">
      <c r="B288" s="15"/>
      <c r="C288" s="6"/>
      <c r="D288" s="1">
        <f>+tblRace2B[[#This Row],[Position]]</f>
        <v>0</v>
      </c>
      <c r="E288" s="14" t="str">
        <f>IFERROR(VLOOKUP('Race2-Boy'!$C288,TeamDec!$D$9:$H$465,5,FALSE),"")</f>
        <v/>
      </c>
      <c r="F288" s="16" t="str">
        <f>IFERROR(VLOOKUP('Race2-Boy'!$C288,TeamDec!$D$9:$H$465,3,FALSE),"")</f>
        <v/>
      </c>
      <c r="G288" s="14">
        <f>COUNTIF($E$9:E288,E288)</f>
        <v>233</v>
      </c>
      <c r="H288" s="60"/>
    </row>
    <row r="289" spans="2:8" x14ac:dyDescent="0.35">
      <c r="B289" s="15"/>
      <c r="C289" s="6"/>
      <c r="D289" s="1">
        <f>+tblRace2B[[#This Row],[Position]]</f>
        <v>0</v>
      </c>
      <c r="E289" s="14" t="str">
        <f>IFERROR(VLOOKUP('Race2-Boy'!$C289,TeamDec!$D$9:$H$465,5,FALSE),"")</f>
        <v/>
      </c>
      <c r="F289" s="16" t="str">
        <f>IFERROR(VLOOKUP('Race2-Boy'!$C289,TeamDec!$D$9:$H$465,3,FALSE),"")</f>
        <v/>
      </c>
      <c r="G289" s="14">
        <f>COUNTIF($E$9:E289,E289)</f>
        <v>234</v>
      </c>
      <c r="H289" s="60"/>
    </row>
    <row r="290" spans="2:8" x14ac:dyDescent="0.35">
      <c r="B290" s="15"/>
      <c r="C290" s="6"/>
      <c r="D290" s="1">
        <f>+tblRace2B[[#This Row],[Position]]</f>
        <v>0</v>
      </c>
      <c r="E290" s="14" t="str">
        <f>IFERROR(VLOOKUP('Race2-Boy'!$C290,TeamDec!$D$9:$H$465,5,FALSE),"")</f>
        <v/>
      </c>
      <c r="F290" s="16" t="str">
        <f>IFERROR(VLOOKUP('Race2-Boy'!$C290,TeamDec!$D$9:$H$465,3,FALSE),"")</f>
        <v/>
      </c>
      <c r="G290" s="14">
        <f>COUNTIF($E$9:E290,E290)</f>
        <v>235</v>
      </c>
      <c r="H290" s="60"/>
    </row>
    <row r="291" spans="2:8" x14ac:dyDescent="0.35">
      <c r="B291" s="15"/>
      <c r="C291" s="6"/>
      <c r="D291" s="1">
        <f>+tblRace2B[[#This Row],[Position]]</f>
        <v>0</v>
      </c>
      <c r="E291" s="14" t="str">
        <f>IFERROR(VLOOKUP('Race2-Boy'!$C291,TeamDec!$D$9:$H$465,5,FALSE),"")</f>
        <v/>
      </c>
      <c r="F291" s="16" t="str">
        <f>IFERROR(VLOOKUP('Race2-Boy'!$C291,TeamDec!$D$9:$H$465,3,FALSE),"")</f>
        <v/>
      </c>
      <c r="G291" s="14">
        <f>COUNTIF($E$9:E291,E291)</f>
        <v>236</v>
      </c>
      <c r="H291" s="60"/>
    </row>
    <row r="292" spans="2:8" x14ac:dyDescent="0.35">
      <c r="B292" s="15"/>
      <c r="C292" s="6"/>
      <c r="D292" s="1">
        <f>+tblRace2B[[#This Row],[Position]]</f>
        <v>0</v>
      </c>
      <c r="E292" s="14" t="str">
        <f>IFERROR(VLOOKUP('Race2-Boy'!$C292,TeamDec!$D$9:$H$465,5,FALSE),"")</f>
        <v/>
      </c>
      <c r="F292" s="16" t="str">
        <f>IFERROR(VLOOKUP('Race2-Boy'!$C292,TeamDec!$D$9:$H$465,3,FALSE),"")</f>
        <v/>
      </c>
      <c r="G292" s="14">
        <f>COUNTIF($E$9:E292,E292)</f>
        <v>237</v>
      </c>
      <c r="H292" s="60"/>
    </row>
    <row r="293" spans="2:8" x14ac:dyDescent="0.35">
      <c r="B293" s="15"/>
      <c r="C293" s="6"/>
      <c r="D293" s="1">
        <f>+tblRace2B[[#This Row],[Position]]</f>
        <v>0</v>
      </c>
      <c r="E293" s="14" t="str">
        <f>IFERROR(VLOOKUP('Race2-Boy'!$C293,TeamDec!$D$9:$H$465,5,FALSE),"")</f>
        <v/>
      </c>
      <c r="F293" s="16" t="str">
        <f>IFERROR(VLOOKUP('Race2-Boy'!$C293,TeamDec!$D$9:$H$465,3,FALSE),"")</f>
        <v/>
      </c>
      <c r="G293" s="14">
        <f>COUNTIF($E$9:E293,E293)</f>
        <v>238</v>
      </c>
      <c r="H293" s="60"/>
    </row>
    <row r="294" spans="2:8" x14ac:dyDescent="0.35">
      <c r="B294" s="15"/>
      <c r="C294" s="6"/>
      <c r="D294" s="1">
        <f>+tblRace2B[[#This Row],[Position]]</f>
        <v>0</v>
      </c>
      <c r="E294" s="14" t="str">
        <f>IFERROR(VLOOKUP('Race2-Boy'!$C294,TeamDec!$D$9:$H$465,5,FALSE),"")</f>
        <v/>
      </c>
      <c r="F294" s="16" t="str">
        <f>IFERROR(VLOOKUP('Race2-Boy'!$C294,TeamDec!$D$9:$H$465,3,FALSE),"")</f>
        <v/>
      </c>
      <c r="G294" s="14">
        <f>COUNTIF($E$9:E294,E294)</f>
        <v>239</v>
      </c>
      <c r="H294" s="60"/>
    </row>
    <row r="295" spans="2:8" x14ac:dyDescent="0.35">
      <c r="B295" s="15"/>
      <c r="C295" s="6"/>
      <c r="D295" s="1">
        <f>+tblRace2B[[#This Row],[Position]]</f>
        <v>0</v>
      </c>
      <c r="E295" s="14" t="str">
        <f>IFERROR(VLOOKUP('Race2-Boy'!$C295,TeamDec!$D$9:$H$465,5,FALSE),"")</f>
        <v/>
      </c>
      <c r="F295" s="16" t="str">
        <f>IFERROR(VLOOKUP('Race2-Boy'!$C295,TeamDec!$D$9:$H$465,3,FALSE),"")</f>
        <v/>
      </c>
      <c r="G295" s="14">
        <f>COUNTIF($E$9:E295,E295)</f>
        <v>240</v>
      </c>
      <c r="H295" s="60"/>
    </row>
    <row r="296" spans="2:8" x14ac:dyDescent="0.35">
      <c r="B296" s="15"/>
      <c r="C296" s="6"/>
      <c r="D296" s="1">
        <f>+tblRace2B[[#This Row],[Position]]</f>
        <v>0</v>
      </c>
      <c r="E296" s="14" t="str">
        <f>IFERROR(VLOOKUP('Race2-Boy'!$C296,TeamDec!$D$9:$H$465,5,FALSE),"")</f>
        <v/>
      </c>
      <c r="F296" s="16" t="str">
        <f>IFERROR(VLOOKUP('Race2-Boy'!$C296,TeamDec!$D$9:$H$465,3,FALSE),"")</f>
        <v/>
      </c>
      <c r="G296" s="14">
        <f>COUNTIF($E$9:E296,E296)</f>
        <v>241</v>
      </c>
      <c r="H296" s="60"/>
    </row>
    <row r="297" spans="2:8" x14ac:dyDescent="0.35">
      <c r="B297" s="15"/>
      <c r="C297" s="6"/>
      <c r="D297" s="1">
        <f>+tblRace2B[[#This Row],[Position]]</f>
        <v>0</v>
      </c>
      <c r="E297" s="14" t="str">
        <f>IFERROR(VLOOKUP('Race2-Boy'!$C297,TeamDec!$D$9:$H$465,5,FALSE),"")</f>
        <v/>
      </c>
      <c r="F297" s="16" t="str">
        <f>IFERROR(VLOOKUP('Race2-Boy'!$C297,TeamDec!$D$9:$H$465,3,FALSE),"")</f>
        <v/>
      </c>
      <c r="G297" s="14">
        <f>COUNTIF($E$9:E297,E297)</f>
        <v>242</v>
      </c>
      <c r="H297" s="60"/>
    </row>
    <row r="298" spans="2:8" x14ac:dyDescent="0.35">
      <c r="B298" s="15"/>
      <c r="C298" s="6"/>
      <c r="D298" s="1">
        <f>+tblRace2B[[#This Row],[Position]]</f>
        <v>0</v>
      </c>
      <c r="E298" s="14" t="str">
        <f>IFERROR(VLOOKUP('Race2-Boy'!$C298,TeamDec!$D$9:$H$465,5,FALSE),"")</f>
        <v/>
      </c>
      <c r="F298" s="16" t="str">
        <f>IFERROR(VLOOKUP('Race2-Boy'!$C298,TeamDec!$D$9:$H$465,3,FALSE),"")</f>
        <v/>
      </c>
      <c r="G298" s="14">
        <f>COUNTIF($E$9:E298,E298)</f>
        <v>243</v>
      </c>
      <c r="H298" s="60"/>
    </row>
    <row r="299" spans="2:8" x14ac:dyDescent="0.35">
      <c r="B299" s="15"/>
      <c r="C299" s="6"/>
      <c r="D299" s="1">
        <f>+tblRace2B[[#This Row],[Position]]</f>
        <v>0</v>
      </c>
      <c r="E299" s="14" t="str">
        <f>IFERROR(VLOOKUP('Race2-Boy'!$C299,TeamDec!$D$9:$H$465,5,FALSE),"")</f>
        <v/>
      </c>
      <c r="F299" s="16" t="str">
        <f>IFERROR(VLOOKUP('Race2-Boy'!$C299,TeamDec!$D$9:$H$465,3,FALSE),"")</f>
        <v/>
      </c>
      <c r="G299" s="14">
        <f>COUNTIF($E$9:E299,E299)</f>
        <v>244</v>
      </c>
      <c r="H299" s="60"/>
    </row>
    <row r="300" spans="2:8" x14ac:dyDescent="0.35">
      <c r="B300" s="20"/>
      <c r="C300" s="21"/>
      <c r="D300" s="1">
        <f>+tblRace2B[[#This Row],[Position]]</f>
        <v>0</v>
      </c>
      <c r="E300" s="22" t="str">
        <f>IFERROR(VLOOKUP('Race2-Boy'!$C300,TeamDec!$D$9:$H$465,5,FALSE),"")</f>
        <v/>
      </c>
      <c r="F300" s="23" t="str">
        <f>IFERROR(VLOOKUP('Race2-Boy'!$C300,TeamDec!$D$9:$H$465,3,FALSE),"")</f>
        <v/>
      </c>
      <c r="G300" s="14">
        <f>COUNTIF($E$9:E300,E300)</f>
        <v>245</v>
      </c>
      <c r="H300" s="60"/>
    </row>
  </sheetData>
  <sheetProtection selectLockedCells="1" selectUnlockedCells="1"/>
  <mergeCells count="3">
    <mergeCell ref="B2:C2"/>
    <mergeCell ref="E4:F6"/>
    <mergeCell ref="B6:C6"/>
  </mergeCells>
  <conditionalFormatting sqref="B9:B300">
    <cfRule type="duplicateValues" dxfId="41" priority="5"/>
  </conditionalFormatting>
  <conditionalFormatting sqref="C9:C300">
    <cfRule type="duplicateValues" dxfId="40" priority="3"/>
  </conditionalFormatting>
  <conditionalFormatting sqref="F9:G300">
    <cfRule type="containsText" dxfId="39" priority="4" operator="containsText" text="F">
      <formula>NOT(ISERROR(SEARCH("F",F9)))</formula>
    </cfRule>
  </conditionalFormatting>
  <conditionalFormatting sqref="G9:G300">
    <cfRule type="containsText" dxfId="38" priority="2" operator="containsText" text="F">
      <formula>NOT(ISERROR(SEARCH("F",G9)))</formula>
    </cfRule>
  </conditionalFormatting>
  <conditionalFormatting sqref="H9:H300">
    <cfRule type="containsText" dxfId="37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A2745049-70E8-427D-899C-B1AF1A312F15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272C1-784C-47AA-B2F5-60BD58AC9452}">
          <x14:formula1>
            <xm:f>_xlfn.ANCHORARRAY(Lists!$U$3)</xm:f>
          </x14:formula1>
          <xm:sqref>C9:C300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C8AD-FE98-4841-AADF-CC7F8A5E9315}">
  <sheetPr>
    <tabColor rgb="FFFF5050"/>
  </sheetPr>
  <dimension ref="A1:J300"/>
  <sheetViews>
    <sheetView view="pageBreakPreview" topLeftCell="A31" zoomScale="120" zoomScaleNormal="135" zoomScaleSheetLayoutView="120" workbookViewId="0">
      <selection activeCell="C54" sqref="C54"/>
    </sheetView>
  </sheetViews>
  <sheetFormatPr defaultColWidth="8.81640625" defaultRowHeight="14.5" x14ac:dyDescent="0.35"/>
  <cols>
    <col min="1" max="1" width="9.1796875" style="5"/>
    <col min="2" max="2" width="21.7265625" style="10" customWidth="1"/>
    <col min="3" max="3" width="34.26953125" style="9" customWidth="1"/>
    <col min="4" max="4" width="34.26953125" style="9" hidden="1" customWidth="1"/>
    <col min="5" max="5" width="25.7265625" customWidth="1"/>
    <col min="6" max="6" width="23" bestFit="1" customWidth="1"/>
    <col min="7" max="7" width="9.1796875" style="5"/>
    <col min="8" max="8" width="11.7265625" style="5" customWidth="1"/>
  </cols>
  <sheetData>
    <row r="1" spans="2:10" x14ac:dyDescent="0.35">
      <c r="B1" s="5"/>
      <c r="C1" s="5"/>
      <c r="D1" s="5"/>
      <c r="E1" s="5"/>
      <c r="F1" s="5"/>
      <c r="I1" s="5"/>
    </row>
    <row r="2" spans="2:10" ht="18.5" x14ac:dyDescent="0.45">
      <c r="B2" s="176" t="s">
        <v>84</v>
      </c>
      <c r="C2" s="178"/>
      <c r="D2" s="48"/>
      <c r="E2" s="8" t="s">
        <v>38</v>
      </c>
      <c r="F2" s="8">
        <f>TeamDec!$T$4</f>
        <v>45683</v>
      </c>
      <c r="I2" s="1"/>
    </row>
    <row r="3" spans="2:10" x14ac:dyDescent="0.35">
      <c r="B3" s="5"/>
      <c r="C3" s="5"/>
      <c r="D3" s="5"/>
      <c r="E3" s="5"/>
      <c r="F3" s="5"/>
      <c r="I3" s="5"/>
      <c r="J3" s="5"/>
    </row>
    <row r="4" spans="2:10" ht="18.75" customHeight="1" x14ac:dyDescent="0.45">
      <c r="B4" s="8" t="s">
        <v>39</v>
      </c>
      <c r="C4" s="12" t="str">
        <f>TeamDec!$T$6</f>
        <v>Wix</v>
      </c>
      <c r="D4" s="12"/>
      <c r="E4" s="181" t="s">
        <v>68</v>
      </c>
      <c r="F4" s="182"/>
      <c r="I4" s="5"/>
      <c r="J4" s="5"/>
    </row>
    <row r="5" spans="2:10" x14ac:dyDescent="0.35">
      <c r="B5" s="5"/>
      <c r="C5" s="5"/>
      <c r="D5" s="5"/>
      <c r="E5" s="182"/>
      <c r="F5" s="182"/>
      <c r="I5" s="5"/>
      <c r="J5" s="5"/>
    </row>
    <row r="6" spans="2:10" ht="18.5" x14ac:dyDescent="0.45">
      <c r="B6" s="176" t="s">
        <v>100</v>
      </c>
      <c r="C6" s="178"/>
      <c r="D6" s="11"/>
      <c r="E6" s="182"/>
      <c r="F6" s="182"/>
      <c r="I6" s="5"/>
      <c r="J6" s="5"/>
    </row>
    <row r="7" spans="2:10" x14ac:dyDescent="0.35">
      <c r="B7" s="5"/>
      <c r="C7" s="5"/>
      <c r="D7" s="5"/>
      <c r="E7" s="5"/>
      <c r="F7" s="5"/>
    </row>
    <row r="8" spans="2:10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35">
      <c r="B9" s="15">
        <v>1</v>
      </c>
      <c r="C9" s="33" t="s">
        <v>732</v>
      </c>
      <c r="D9" s="1">
        <f>+tblRace2G[[#This Row],[Position]]</f>
        <v>1</v>
      </c>
      <c r="E9" s="14" t="str">
        <f>IFERROR(VLOOKUP('Race2-Girl'!$C9,TeamDec!$D$9:$H$465,5,FALSE),"")</f>
        <v>U13</v>
      </c>
      <c r="F9" s="16" t="str">
        <f>IFERROR(VLOOKUP('Race2-Girl'!$C9,TeamDec!$D$9:$H$465,3,FALSE),"")</f>
        <v>F</v>
      </c>
      <c r="G9" s="14">
        <f>COUNTIF($E$9:E9,E9)</f>
        <v>1</v>
      </c>
      <c r="H9" s="60"/>
      <c r="I9" s="5"/>
    </row>
    <row r="10" spans="2:10" x14ac:dyDescent="0.35">
      <c r="B10" s="15">
        <v>2</v>
      </c>
      <c r="C10" s="32" t="s">
        <v>722</v>
      </c>
      <c r="D10" s="1">
        <f>+tblRace2G[[#This Row],[Position]]</f>
        <v>2</v>
      </c>
      <c r="E10" s="14" t="str">
        <f>IFERROR(VLOOKUP('Race2-Girl'!$C10,TeamDec!$D$9:$H$465,5,FALSE),"")</f>
        <v>U15</v>
      </c>
      <c r="F10" s="16" t="str">
        <f>IFERROR(VLOOKUP('Race2-Girl'!$C10,TeamDec!$D$9:$H$465,3,FALSE),"")</f>
        <v>F</v>
      </c>
      <c r="G10" s="14">
        <f>COUNTIF($E$9:E10,E10)</f>
        <v>1</v>
      </c>
      <c r="H10" s="60"/>
      <c r="I10" s="5"/>
    </row>
    <row r="11" spans="2:10" x14ac:dyDescent="0.35">
      <c r="B11" s="15">
        <v>3</v>
      </c>
      <c r="C11" s="33" t="s">
        <v>668</v>
      </c>
      <c r="D11" s="1">
        <f>+tblRace2G[[#This Row],[Position]]</f>
        <v>3</v>
      </c>
      <c r="E11" s="14" t="str">
        <f>IFERROR(VLOOKUP('Race2-Girl'!$C11,TeamDec!$D$9:$H$465,5,FALSE),"")</f>
        <v>U13</v>
      </c>
      <c r="F11" s="16" t="str">
        <f>IFERROR(VLOOKUP('Race2-Girl'!$C11,TeamDec!$D$9:$H$465,3,FALSE),"")</f>
        <v>F</v>
      </c>
      <c r="G11" s="14">
        <f>COUNTIF($E$9:E11,E11)</f>
        <v>2</v>
      </c>
      <c r="H11" s="60"/>
      <c r="I11" s="5"/>
    </row>
    <row r="12" spans="2:10" x14ac:dyDescent="0.35">
      <c r="B12" s="15">
        <v>4</v>
      </c>
      <c r="C12" s="33" t="s">
        <v>672</v>
      </c>
      <c r="D12" s="1">
        <f>+tblRace2G[[#This Row],[Position]]</f>
        <v>4</v>
      </c>
      <c r="E12" s="14" t="str">
        <f>IFERROR(VLOOKUP('Race2-Girl'!$C12,TeamDec!$D$9:$H$465,5,FALSE),"")</f>
        <v>U15</v>
      </c>
      <c r="F12" s="16" t="str">
        <f>IFERROR(VLOOKUP('Race2-Girl'!$C12,TeamDec!$D$9:$H$465,3,FALSE),"")</f>
        <v>F</v>
      </c>
      <c r="G12" s="14">
        <f>COUNTIF($E$9:E12,E12)</f>
        <v>2</v>
      </c>
      <c r="H12" s="60"/>
      <c r="I12" s="5"/>
    </row>
    <row r="13" spans="2:10" x14ac:dyDescent="0.35">
      <c r="B13" s="15">
        <v>5</v>
      </c>
      <c r="C13" s="33" t="s">
        <v>810</v>
      </c>
      <c r="D13" s="1">
        <f>+tblRace2G[[#This Row],[Position]]</f>
        <v>5</v>
      </c>
      <c r="E13" s="14" t="str">
        <f>IFERROR(VLOOKUP('Race2-Girl'!$C13,TeamDec!$D$9:$H$465,5,FALSE),"")</f>
        <v>U15</v>
      </c>
      <c r="F13" s="16" t="str">
        <f>IFERROR(VLOOKUP('Race2-Girl'!$C13,TeamDec!$D$9:$H$465,3,FALSE),"")</f>
        <v>F</v>
      </c>
      <c r="G13" s="14">
        <f>COUNTIF($E$9:E13,E13)</f>
        <v>3</v>
      </c>
      <c r="H13" s="60"/>
      <c r="I13" s="5"/>
    </row>
    <row r="14" spans="2:10" x14ac:dyDescent="0.35">
      <c r="B14" s="15">
        <v>6</v>
      </c>
      <c r="C14" s="33" t="s">
        <v>777</v>
      </c>
      <c r="D14" s="1">
        <f>+tblRace2G[[#This Row],[Position]]</f>
        <v>6</v>
      </c>
      <c r="E14" s="14" t="str">
        <f>IFERROR(VLOOKUP('Race2-Girl'!$C14,TeamDec!$D$9:$H$465,5,FALSE),"")</f>
        <v>U13</v>
      </c>
      <c r="F14" s="16" t="str">
        <f>IFERROR(VLOOKUP('Race2-Girl'!$C14,TeamDec!$D$9:$H$465,3,FALSE),"")</f>
        <v>F</v>
      </c>
      <c r="G14" s="14">
        <f>COUNTIF($E$9:E14,E14)</f>
        <v>3</v>
      </c>
      <c r="H14" s="60"/>
      <c r="I14" s="5"/>
    </row>
    <row r="15" spans="2:10" x14ac:dyDescent="0.35">
      <c r="B15" s="15">
        <v>7</v>
      </c>
      <c r="C15" s="33" t="s">
        <v>697</v>
      </c>
      <c r="D15" s="1">
        <f>+tblRace2G[[#This Row],[Position]]</f>
        <v>7</v>
      </c>
      <c r="E15" s="14" t="str">
        <f>IFERROR(VLOOKUP('Race2-Girl'!$C15,TeamDec!$D$9:$H$465,5,FALSE),"")</f>
        <v>U15</v>
      </c>
      <c r="F15" s="16" t="str">
        <f>IFERROR(VLOOKUP('Race2-Girl'!$C15,TeamDec!$D$9:$H$465,3,FALSE),"")</f>
        <v>F</v>
      </c>
      <c r="G15" s="14">
        <f>COUNTIF($E$9:E15,E15)</f>
        <v>4</v>
      </c>
      <c r="H15" s="60"/>
      <c r="I15" s="5"/>
    </row>
    <row r="16" spans="2:10" x14ac:dyDescent="0.35">
      <c r="B16" s="15">
        <v>8</v>
      </c>
      <c r="C16" s="33" t="s">
        <v>699</v>
      </c>
      <c r="D16" s="1">
        <f>+tblRace2G[[#This Row],[Position]]</f>
        <v>8</v>
      </c>
      <c r="E16" s="14" t="str">
        <f>IFERROR(VLOOKUP('Race2-Girl'!$C16,TeamDec!$D$9:$H$465,5,FALSE),"")</f>
        <v>U15</v>
      </c>
      <c r="F16" s="16" t="str">
        <f>IFERROR(VLOOKUP('Race2-Girl'!$C16,TeamDec!$D$9:$H$465,3,FALSE),"")</f>
        <v>F</v>
      </c>
      <c r="G16" s="14">
        <f>COUNTIF($E$9:E16,E16)</f>
        <v>5</v>
      </c>
      <c r="H16" s="60"/>
      <c r="I16" s="5"/>
    </row>
    <row r="17" spans="2:9" x14ac:dyDescent="0.35">
      <c r="B17" s="15">
        <v>9</v>
      </c>
      <c r="C17" s="33" t="s">
        <v>778</v>
      </c>
      <c r="D17" s="1">
        <f>+tblRace2G[[#This Row],[Position]]</f>
        <v>9</v>
      </c>
      <c r="E17" s="14" t="str">
        <f>IFERROR(VLOOKUP('Race2-Girl'!$C17,TeamDec!$D$9:$H$465,5,FALSE),"")</f>
        <v>U17</v>
      </c>
      <c r="F17" s="16" t="str">
        <f>IFERROR(VLOOKUP('Race2-Girl'!$C17,TeamDec!$D$9:$H$465,3,FALSE),"")</f>
        <v>F</v>
      </c>
      <c r="G17" s="14">
        <f>COUNTIF($E$9:E17,E17)</f>
        <v>1</v>
      </c>
      <c r="H17" s="60"/>
      <c r="I17" s="5"/>
    </row>
    <row r="18" spans="2:9" x14ac:dyDescent="0.35">
      <c r="B18" s="15">
        <v>10</v>
      </c>
      <c r="C18" s="33" t="s">
        <v>716</v>
      </c>
      <c r="D18" s="1">
        <f>+tblRace2G[[#This Row],[Position]]</f>
        <v>10</v>
      </c>
      <c r="E18" s="14" t="str">
        <f>IFERROR(VLOOKUP('Race2-Girl'!$C18,TeamDec!$D$9:$H$465,5,FALSE),"")</f>
        <v>U15</v>
      </c>
      <c r="F18" s="16" t="str">
        <f>IFERROR(VLOOKUP('Race2-Girl'!$C18,TeamDec!$D$9:$H$465,3,FALSE),"")</f>
        <v>F</v>
      </c>
      <c r="G18" s="14">
        <f>COUNTIF($E$9:E18,E18)</f>
        <v>6</v>
      </c>
      <c r="H18" s="60"/>
      <c r="I18" s="5"/>
    </row>
    <row r="19" spans="2:9" x14ac:dyDescent="0.35">
      <c r="B19" s="15">
        <v>11</v>
      </c>
      <c r="C19" s="33" t="s">
        <v>673</v>
      </c>
      <c r="D19" s="1">
        <f>+tblRace2G[[#This Row],[Position]]</f>
        <v>11</v>
      </c>
      <c r="E19" s="14" t="str">
        <f>IFERROR(VLOOKUP('Race2-Girl'!$C19,TeamDec!$D$9:$H$465,5,FALSE),"")</f>
        <v>U15</v>
      </c>
      <c r="F19" s="16" t="str">
        <f>IFERROR(VLOOKUP('Race2-Girl'!$C19,TeamDec!$D$9:$H$465,3,FALSE),"")</f>
        <v>F</v>
      </c>
      <c r="G19" s="14">
        <f>COUNTIF($E$9:E19,E19)</f>
        <v>7</v>
      </c>
      <c r="H19" s="60"/>
      <c r="I19" s="5"/>
    </row>
    <row r="20" spans="2:9" x14ac:dyDescent="0.35">
      <c r="B20" s="15">
        <v>12</v>
      </c>
      <c r="C20" s="33" t="s">
        <v>703</v>
      </c>
      <c r="D20" s="1">
        <f>+tblRace2G[[#This Row],[Position]]</f>
        <v>12</v>
      </c>
      <c r="E20" s="14" t="str">
        <f>IFERROR(VLOOKUP('Race2-Girl'!$C20,TeamDec!$D$9:$H$465,5,FALSE),"")</f>
        <v>U15</v>
      </c>
      <c r="F20" s="16" t="str">
        <f>IFERROR(VLOOKUP('Race2-Girl'!$C20,TeamDec!$D$9:$H$465,3,FALSE),"")</f>
        <v>F</v>
      </c>
      <c r="G20" s="14">
        <f>COUNTIF($E$9:E20,E20)</f>
        <v>8</v>
      </c>
      <c r="H20" s="60"/>
      <c r="I20" s="5"/>
    </row>
    <row r="21" spans="2:9" x14ac:dyDescent="0.35">
      <c r="B21" s="15">
        <v>13</v>
      </c>
      <c r="C21" s="33" t="s">
        <v>698</v>
      </c>
      <c r="D21" s="1">
        <f>+tblRace2G[[#This Row],[Position]]</f>
        <v>13</v>
      </c>
      <c r="E21" s="14" t="str">
        <f>IFERROR(VLOOKUP('Race2-Girl'!$C21,TeamDec!$D$9:$H$465,5,FALSE),"")</f>
        <v>U17</v>
      </c>
      <c r="F21" s="16" t="str">
        <f>IFERROR(VLOOKUP('Race2-Girl'!$C21,TeamDec!$D$9:$H$465,3,FALSE),"")</f>
        <v>F</v>
      </c>
      <c r="G21" s="14">
        <f>COUNTIF($E$9:E21,E21)</f>
        <v>2</v>
      </c>
      <c r="H21" s="60"/>
      <c r="I21" s="5"/>
    </row>
    <row r="22" spans="2:9" x14ac:dyDescent="0.35">
      <c r="B22" s="15">
        <v>14</v>
      </c>
      <c r="C22" s="33" t="s">
        <v>774</v>
      </c>
      <c r="D22" s="1">
        <f>+tblRace2G[[#This Row],[Position]]</f>
        <v>14</v>
      </c>
      <c r="E22" s="14" t="str">
        <f>IFERROR(VLOOKUP('Race2-Girl'!$C22,TeamDec!$D$9:$H$465,5,FALSE),"")</f>
        <v>U13</v>
      </c>
      <c r="F22" s="16" t="str">
        <f>IFERROR(VLOOKUP('Race2-Girl'!$C22,TeamDec!$D$9:$H$465,3,FALSE),"")</f>
        <v>F</v>
      </c>
      <c r="G22" s="14">
        <f>COUNTIF($E$9:E22,E22)</f>
        <v>4</v>
      </c>
      <c r="H22" s="60"/>
      <c r="I22" s="5"/>
    </row>
    <row r="23" spans="2:9" x14ac:dyDescent="0.35">
      <c r="B23" s="15">
        <v>15</v>
      </c>
      <c r="C23" s="33" t="s">
        <v>671</v>
      </c>
      <c r="D23" s="1">
        <f>+tblRace2G[[#This Row],[Position]]</f>
        <v>15</v>
      </c>
      <c r="E23" s="14" t="str">
        <f>IFERROR(VLOOKUP('Race2-Girl'!$C23,TeamDec!$D$9:$H$465,5,FALSE),"")</f>
        <v>U11</v>
      </c>
      <c r="F23" s="16" t="str">
        <f>IFERROR(VLOOKUP('Race2-Girl'!$C23,TeamDec!$D$9:$H$465,3,FALSE),"")</f>
        <v>F</v>
      </c>
      <c r="G23" s="14">
        <f>COUNTIF($E$9:E23,E23)</f>
        <v>1</v>
      </c>
      <c r="H23" s="60"/>
      <c r="I23" s="5"/>
    </row>
    <row r="24" spans="2:9" x14ac:dyDescent="0.35">
      <c r="B24" s="15">
        <v>16</v>
      </c>
      <c r="C24" s="33" t="s">
        <v>670</v>
      </c>
      <c r="D24" s="1">
        <f>+tblRace2G[[#This Row],[Position]]</f>
        <v>16</v>
      </c>
      <c r="E24" s="14" t="str">
        <f>IFERROR(VLOOKUP('Race2-Girl'!$C24,TeamDec!$D$9:$H$465,5,FALSE),"")</f>
        <v>U17</v>
      </c>
      <c r="F24" s="16" t="str">
        <f>IFERROR(VLOOKUP('Race2-Girl'!$C24,TeamDec!$D$9:$H$465,3,FALSE),"")</f>
        <v>F</v>
      </c>
      <c r="G24" s="14">
        <f>COUNTIF($E$9:E24,E24)</f>
        <v>3</v>
      </c>
      <c r="H24" s="60"/>
      <c r="I24" s="5"/>
    </row>
    <row r="25" spans="2:9" x14ac:dyDescent="0.35">
      <c r="B25" s="15">
        <v>17</v>
      </c>
      <c r="C25" s="33" t="s">
        <v>685</v>
      </c>
      <c r="D25" s="1">
        <f>+tblRace2G[[#This Row],[Position]]</f>
        <v>17</v>
      </c>
      <c r="E25" s="14" t="str">
        <f>IFERROR(VLOOKUP('Race2-Girl'!$C25,TeamDec!$D$9:$H$465,5,FALSE),"")</f>
        <v>U15</v>
      </c>
      <c r="F25" s="16" t="str">
        <f>IFERROR(VLOOKUP('Race2-Girl'!$C25,TeamDec!$D$9:$H$465,3,FALSE),"")</f>
        <v>F</v>
      </c>
      <c r="G25" s="14">
        <f>COUNTIF($E$9:E25,E25)</f>
        <v>9</v>
      </c>
      <c r="H25" s="60"/>
      <c r="I25" s="5"/>
    </row>
    <row r="26" spans="2:9" x14ac:dyDescent="0.35">
      <c r="B26" s="15">
        <v>18</v>
      </c>
      <c r="C26" s="33" t="s">
        <v>677</v>
      </c>
      <c r="D26" s="1">
        <f>+tblRace2G[[#This Row],[Position]]</f>
        <v>18</v>
      </c>
      <c r="E26" s="14" t="str">
        <f>IFERROR(VLOOKUP('Race2-Girl'!$C26,TeamDec!$D$9:$H$465,5,FALSE),"")</f>
        <v>U11</v>
      </c>
      <c r="F26" s="16" t="str">
        <f>IFERROR(VLOOKUP('Race2-Girl'!$C26,TeamDec!$D$9:$H$465,3,FALSE),"")</f>
        <v>F</v>
      </c>
      <c r="G26" s="14">
        <f>COUNTIF($E$9:E26,E26)</f>
        <v>2</v>
      </c>
      <c r="H26" s="60"/>
      <c r="I26" s="5"/>
    </row>
    <row r="27" spans="2:9" x14ac:dyDescent="0.35">
      <c r="B27" s="15">
        <v>19</v>
      </c>
      <c r="C27" s="33" t="s">
        <v>704</v>
      </c>
      <c r="D27" s="1">
        <f>+tblRace2G[[#This Row],[Position]]</f>
        <v>19</v>
      </c>
      <c r="E27" s="14" t="str">
        <f>IFERROR(VLOOKUP('Race2-Girl'!$C27,TeamDec!$D$9:$H$465,5,FALSE),"")</f>
        <v>U17</v>
      </c>
      <c r="F27" s="16" t="str">
        <f>IFERROR(VLOOKUP('Race2-Girl'!$C27,TeamDec!$D$9:$H$465,3,FALSE),"")</f>
        <v>F</v>
      </c>
      <c r="G27" s="14">
        <f>COUNTIF($E$9:E27,E27)</f>
        <v>4</v>
      </c>
      <c r="H27" s="60"/>
      <c r="I27" s="5"/>
    </row>
    <row r="28" spans="2:9" x14ac:dyDescent="0.35">
      <c r="B28" s="15">
        <v>20</v>
      </c>
      <c r="C28" s="33" t="s">
        <v>848</v>
      </c>
      <c r="D28" s="1">
        <f>+tblRace2G[[#This Row],[Position]]</f>
        <v>20</v>
      </c>
      <c r="E28" s="14" t="str">
        <f>IFERROR(VLOOKUP('Race2-Girl'!$C28,TeamDec!$D$9:$H$465,5,FALSE),"")</f>
        <v>U13</v>
      </c>
      <c r="F28" s="16" t="str">
        <f>IFERROR(VLOOKUP('Race2-Girl'!$C28,TeamDec!$D$9:$H$465,3,FALSE),"")</f>
        <v>F</v>
      </c>
      <c r="G28" s="14">
        <f>COUNTIF($E$9:E28,E28)</f>
        <v>5</v>
      </c>
      <c r="H28" s="60"/>
      <c r="I28" s="5"/>
    </row>
    <row r="29" spans="2:9" x14ac:dyDescent="0.35">
      <c r="B29" s="15">
        <v>21</v>
      </c>
      <c r="C29" s="33" t="s">
        <v>674</v>
      </c>
      <c r="D29" s="1">
        <f>+tblRace2G[[#This Row],[Position]]</f>
        <v>21</v>
      </c>
      <c r="E29" s="14" t="str">
        <f>IFERROR(VLOOKUP('Race2-Girl'!$C29,TeamDec!$D$9:$H$465,5,FALSE),"")</f>
        <v>U15</v>
      </c>
      <c r="F29" s="16" t="str">
        <f>IFERROR(VLOOKUP('Race2-Girl'!$C29,TeamDec!$D$9:$H$465,3,FALSE),"")</f>
        <v>F</v>
      </c>
      <c r="G29" s="14">
        <f>COUNTIF($E$9:E29,E29)</f>
        <v>10</v>
      </c>
      <c r="H29" s="60"/>
      <c r="I29" s="5"/>
    </row>
    <row r="30" spans="2:9" x14ac:dyDescent="0.35">
      <c r="B30" s="15">
        <v>22</v>
      </c>
      <c r="C30" s="33" t="s">
        <v>701</v>
      </c>
      <c r="D30" s="1">
        <f>+tblRace2G[[#This Row],[Position]]</f>
        <v>22</v>
      </c>
      <c r="E30" s="14" t="str">
        <f>IFERROR(VLOOKUP('Race2-Girl'!$C30,TeamDec!$D$9:$H$465,5,FALSE),"")</f>
        <v>U13</v>
      </c>
      <c r="F30" s="16" t="str">
        <f>IFERROR(VLOOKUP('Race2-Girl'!$C30,TeamDec!$D$9:$H$465,3,FALSE),"")</f>
        <v>F</v>
      </c>
      <c r="G30" s="14">
        <f>COUNTIF($E$9:E30,E30)</f>
        <v>6</v>
      </c>
      <c r="H30" s="60"/>
      <c r="I30" s="5"/>
    </row>
    <row r="31" spans="2:9" x14ac:dyDescent="0.35">
      <c r="B31" s="15">
        <v>23</v>
      </c>
      <c r="C31" s="33" t="s">
        <v>702</v>
      </c>
      <c r="D31" s="1">
        <f>+tblRace2G[[#This Row],[Position]]</f>
        <v>23</v>
      </c>
      <c r="E31" s="14" t="str">
        <f>IFERROR(VLOOKUP('Race2-Girl'!$C31,TeamDec!$D$9:$H$465,5,FALSE),"")</f>
        <v>U13</v>
      </c>
      <c r="F31" s="16" t="str">
        <f>IFERROR(VLOOKUP('Race2-Girl'!$C31,TeamDec!$D$9:$H$465,3,FALSE),"")</f>
        <v>F</v>
      </c>
      <c r="G31" s="14">
        <f>COUNTIF($E$9:E31,E31)</f>
        <v>7</v>
      </c>
      <c r="H31" s="60"/>
      <c r="I31" s="5"/>
    </row>
    <row r="32" spans="2:9" x14ac:dyDescent="0.35">
      <c r="B32" s="15">
        <v>24</v>
      </c>
      <c r="C32" s="33" t="s">
        <v>679</v>
      </c>
      <c r="D32" s="1">
        <f>+tblRace2G[[#This Row],[Position]]</f>
        <v>24</v>
      </c>
      <c r="E32" s="14" t="str">
        <f>IFERROR(VLOOKUP('Race2-Girl'!$C32,TeamDec!$D$9:$H$465,5,FALSE),"")</f>
        <v>U11</v>
      </c>
      <c r="F32" s="16" t="str">
        <f>IFERROR(VLOOKUP('Race2-Girl'!$C32,TeamDec!$D$9:$H$465,3,FALSE),"")</f>
        <v>F</v>
      </c>
      <c r="G32" s="14">
        <f>COUNTIF($E$9:E32,E32)</f>
        <v>3</v>
      </c>
      <c r="H32" s="60"/>
      <c r="I32" s="5"/>
    </row>
    <row r="33" spans="2:9" x14ac:dyDescent="0.35">
      <c r="B33" s="15">
        <v>25</v>
      </c>
      <c r="C33" s="33" t="s">
        <v>710</v>
      </c>
      <c r="D33" s="1">
        <f>+tblRace2G[[#This Row],[Position]]</f>
        <v>25</v>
      </c>
      <c r="E33" s="14" t="str">
        <f>IFERROR(VLOOKUP('Race2-Girl'!$C33,TeamDec!$D$9:$H$465,5,FALSE),"")</f>
        <v>U15</v>
      </c>
      <c r="F33" s="16" t="str">
        <f>IFERROR(VLOOKUP('Race2-Girl'!$C33,TeamDec!$D$9:$H$465,3,FALSE),"")</f>
        <v>F</v>
      </c>
      <c r="G33" s="14">
        <f>COUNTIF($E$9:E33,E33)</f>
        <v>11</v>
      </c>
      <c r="H33" s="60"/>
      <c r="I33" s="5"/>
    </row>
    <row r="34" spans="2:9" x14ac:dyDescent="0.35">
      <c r="B34" s="15">
        <v>26</v>
      </c>
      <c r="C34" s="33" t="s">
        <v>801</v>
      </c>
      <c r="D34" s="1">
        <f>+tblRace2G[[#This Row],[Position]]</f>
        <v>26</v>
      </c>
      <c r="E34" s="14" t="str">
        <f>IFERROR(VLOOKUP('Race2-Girl'!$C34,TeamDec!$D$9:$H$465,5,FALSE),"")</f>
        <v>U13</v>
      </c>
      <c r="F34" s="16" t="str">
        <f>IFERROR(VLOOKUP('Race2-Girl'!$C34,TeamDec!$D$9:$H$465,3,FALSE),"")</f>
        <v>F</v>
      </c>
      <c r="G34" s="14">
        <f>COUNTIF($E$9:E34,E34)</f>
        <v>8</v>
      </c>
      <c r="H34" s="60"/>
      <c r="I34" s="5"/>
    </row>
    <row r="35" spans="2:9" x14ac:dyDescent="0.35">
      <c r="B35" s="15">
        <v>27</v>
      </c>
      <c r="C35" s="33" t="s">
        <v>814</v>
      </c>
      <c r="D35" s="1">
        <f>+tblRace2G[[#This Row],[Position]]</f>
        <v>27</v>
      </c>
      <c r="E35" s="14" t="str">
        <f>IFERROR(VLOOKUP('Race2-Girl'!$C35,TeamDec!$D$9:$H$465,5,FALSE),"")</f>
        <v/>
      </c>
      <c r="F35" s="16" t="str">
        <f>IFERROR(VLOOKUP('Race2-Girl'!$C35,TeamDec!$D$9:$H$465,3,FALSE),"")</f>
        <v/>
      </c>
      <c r="G35" s="14">
        <f>COUNTIF($E$9:E35,E35)</f>
        <v>1</v>
      </c>
      <c r="H35" s="60"/>
      <c r="I35" s="5"/>
    </row>
    <row r="36" spans="2:9" x14ac:dyDescent="0.35">
      <c r="B36" s="15">
        <v>28</v>
      </c>
      <c r="C36" s="33" t="s">
        <v>708</v>
      </c>
      <c r="D36" s="1">
        <f>+tblRace2G[[#This Row],[Position]]</f>
        <v>28</v>
      </c>
      <c r="E36" s="14" t="str">
        <f>IFERROR(VLOOKUP('Race2-Girl'!$C36,TeamDec!$D$9:$H$465,5,FALSE),"")</f>
        <v>U15</v>
      </c>
      <c r="F36" s="16" t="str">
        <f>IFERROR(VLOOKUP('Race2-Girl'!$C36,TeamDec!$D$9:$H$465,3,FALSE),"")</f>
        <v>F</v>
      </c>
      <c r="G36" s="14">
        <f>COUNTIF($E$9:E36,E36)</f>
        <v>12</v>
      </c>
      <c r="H36" s="60"/>
      <c r="I36" s="5"/>
    </row>
    <row r="37" spans="2:9" x14ac:dyDescent="0.35">
      <c r="B37" s="15">
        <v>29</v>
      </c>
      <c r="C37" s="33" t="s">
        <v>723</v>
      </c>
      <c r="D37" s="1">
        <f>+tblRace2G[[#This Row],[Position]]</f>
        <v>29</v>
      </c>
      <c r="E37" s="14" t="str">
        <f>IFERROR(VLOOKUP('Race2-Girl'!$C37,TeamDec!$D$9:$H$465,5,FALSE),"")</f>
        <v>U11</v>
      </c>
      <c r="F37" s="16" t="str">
        <f>IFERROR(VLOOKUP('Race2-Girl'!$C37,TeamDec!$D$9:$H$465,3,FALSE),"")</f>
        <v>F</v>
      </c>
      <c r="G37" s="14">
        <f>COUNTIF($E$9:E37,E37)</f>
        <v>4</v>
      </c>
      <c r="H37" s="60"/>
      <c r="I37" s="5"/>
    </row>
    <row r="38" spans="2:9" x14ac:dyDescent="0.35">
      <c r="B38" s="15">
        <v>30</v>
      </c>
      <c r="C38" s="33" t="s">
        <v>706</v>
      </c>
      <c r="D38" s="1">
        <f>+tblRace2G[[#This Row],[Position]]</f>
        <v>30</v>
      </c>
      <c r="E38" s="14" t="str">
        <f>IFERROR(VLOOKUP('Race2-Girl'!$C38,TeamDec!$D$9:$H$465,5,FALSE),"")</f>
        <v>U13</v>
      </c>
      <c r="F38" s="16" t="str">
        <f>IFERROR(VLOOKUP('Race2-Girl'!$C38,TeamDec!$D$9:$H$465,3,FALSE),"")</f>
        <v>F</v>
      </c>
      <c r="G38" s="14">
        <f>COUNTIF($E$9:E38,E38)</f>
        <v>9</v>
      </c>
      <c r="H38" s="60"/>
      <c r="I38" s="5"/>
    </row>
    <row r="39" spans="2:9" x14ac:dyDescent="0.35">
      <c r="B39" s="15">
        <v>31</v>
      </c>
      <c r="C39" s="33" t="s">
        <v>705</v>
      </c>
      <c r="D39" s="1">
        <f>+tblRace2G[[#This Row],[Position]]</f>
        <v>31</v>
      </c>
      <c r="E39" s="14" t="str">
        <f>IFERROR(VLOOKUP('Race2-Girl'!$C39,TeamDec!$D$9:$H$465,5,FALSE),"")</f>
        <v>U11</v>
      </c>
      <c r="F39" s="16" t="str">
        <f>IFERROR(VLOOKUP('Race2-Girl'!$C39,TeamDec!$D$9:$H$465,3,FALSE),"")</f>
        <v>F</v>
      </c>
      <c r="G39" s="14">
        <f>COUNTIF($E$9:E39,E39)</f>
        <v>5</v>
      </c>
      <c r="H39" s="60"/>
      <c r="I39" s="5"/>
    </row>
    <row r="40" spans="2:9" x14ac:dyDescent="0.35">
      <c r="B40" s="15">
        <v>32</v>
      </c>
      <c r="C40" s="33" t="s">
        <v>676</v>
      </c>
      <c r="D40" s="1">
        <f>+tblRace2G[[#This Row],[Position]]</f>
        <v>32</v>
      </c>
      <c r="E40" s="14" t="str">
        <f>IFERROR(VLOOKUP('Race2-Girl'!$C40,TeamDec!$D$9:$H$465,5,FALSE),"")</f>
        <v>U17</v>
      </c>
      <c r="F40" s="16" t="str">
        <f>IFERROR(VLOOKUP('Race2-Girl'!$C40,TeamDec!$D$9:$H$465,3,FALSE),"")</f>
        <v>F</v>
      </c>
      <c r="G40" s="14">
        <f>COUNTIF($E$9:E40,E40)</f>
        <v>5</v>
      </c>
      <c r="H40" s="60"/>
      <c r="I40" s="5"/>
    </row>
    <row r="41" spans="2:9" x14ac:dyDescent="0.35">
      <c r="B41" s="15">
        <v>33</v>
      </c>
      <c r="C41" s="33" t="s">
        <v>811</v>
      </c>
      <c r="D41" s="1">
        <f>+tblRace2G[[#This Row],[Position]]</f>
        <v>33</v>
      </c>
      <c r="E41" s="14" t="str">
        <f>IFERROR(VLOOKUP('Race2-Girl'!$C41,TeamDec!$D$9:$H$465,5,FALSE),"")</f>
        <v>U13</v>
      </c>
      <c r="F41" s="16" t="str">
        <f>IFERROR(VLOOKUP('Race2-Girl'!$C41,TeamDec!$D$9:$H$465,3,FALSE),"")</f>
        <v>F</v>
      </c>
      <c r="G41" s="14">
        <f>COUNTIF($E$9:E41,E41)</f>
        <v>10</v>
      </c>
      <c r="H41" s="60"/>
      <c r="I41" s="5"/>
    </row>
    <row r="42" spans="2:9" x14ac:dyDescent="0.35">
      <c r="B42" s="15">
        <v>34</v>
      </c>
      <c r="C42" s="33" t="s">
        <v>838</v>
      </c>
      <c r="D42" s="1">
        <f>+tblRace2G[[#This Row],[Position]]</f>
        <v>34</v>
      </c>
      <c r="E42" s="14" t="str">
        <f>IFERROR(VLOOKUP('Race2-Girl'!$C42,TeamDec!$D$9:$H$465,5,FALSE),"")</f>
        <v>U13</v>
      </c>
      <c r="F42" s="16" t="str">
        <f>IFERROR(VLOOKUP('Race2-Girl'!$C42,TeamDec!$D$9:$H$465,3,FALSE),"")</f>
        <v>F</v>
      </c>
      <c r="G42" s="14">
        <f>COUNTIF($E$9:E42,E42)</f>
        <v>11</v>
      </c>
      <c r="H42" s="60"/>
      <c r="I42" s="5"/>
    </row>
    <row r="43" spans="2:9" x14ac:dyDescent="0.35">
      <c r="B43" s="15">
        <v>35</v>
      </c>
      <c r="C43" s="33" t="s">
        <v>687</v>
      </c>
      <c r="D43" s="1">
        <f>+tblRace2G[[#This Row],[Position]]</f>
        <v>35</v>
      </c>
      <c r="E43" s="14" t="str">
        <f>IFERROR(VLOOKUP('Race2-Girl'!$C43,TeamDec!$D$9:$H$465,5,FALSE),"")</f>
        <v>U11</v>
      </c>
      <c r="F43" s="16" t="str">
        <f>IFERROR(VLOOKUP('Race2-Girl'!$C43,TeamDec!$D$9:$H$465,3,FALSE),"")</f>
        <v>F</v>
      </c>
      <c r="G43" s="14">
        <f>COUNTIF($E$9:E43,E43)</f>
        <v>6</v>
      </c>
      <c r="H43" s="60"/>
      <c r="I43" s="5"/>
    </row>
    <row r="44" spans="2:9" x14ac:dyDescent="0.35">
      <c r="B44" s="15">
        <v>36</v>
      </c>
      <c r="C44" s="33" t="s">
        <v>802</v>
      </c>
      <c r="D44" s="1">
        <f>+tblRace2G[[#This Row],[Position]]</f>
        <v>36</v>
      </c>
      <c r="E44" s="14" t="str">
        <f>IFERROR(VLOOKUP('Race2-Girl'!$C44,TeamDec!$D$9:$H$465,5,FALSE),"")</f>
        <v>U11</v>
      </c>
      <c r="F44" s="16" t="str">
        <f>IFERROR(VLOOKUP('Race2-Girl'!$C44,TeamDec!$D$9:$H$465,3,FALSE),"")</f>
        <v>F</v>
      </c>
      <c r="G44" s="14">
        <f>COUNTIF($E$9:E44,E44)</f>
        <v>7</v>
      </c>
      <c r="H44" s="60"/>
      <c r="I44" s="5"/>
    </row>
    <row r="45" spans="2:9" x14ac:dyDescent="0.35">
      <c r="B45" s="15">
        <v>37</v>
      </c>
      <c r="C45" s="33" t="s">
        <v>808</v>
      </c>
      <c r="D45" s="1">
        <f>+tblRace2G[[#This Row],[Position]]</f>
        <v>37</v>
      </c>
      <c r="E45" s="14" t="str">
        <f>IFERROR(VLOOKUP('Race2-Girl'!$C45,TeamDec!$D$9:$H$465,5,FALSE),"")</f>
        <v>U11</v>
      </c>
      <c r="F45" s="16" t="str">
        <f>IFERROR(VLOOKUP('Race2-Girl'!$C45,TeamDec!$D$9:$H$465,3,FALSE),"")</f>
        <v>F</v>
      </c>
      <c r="G45" s="14">
        <f>COUNTIF($E$9:E45,E45)</f>
        <v>8</v>
      </c>
      <c r="H45" s="60"/>
      <c r="I45" s="5"/>
    </row>
    <row r="46" spans="2:9" x14ac:dyDescent="0.35">
      <c r="B46" s="15">
        <v>38</v>
      </c>
      <c r="C46" s="33" t="s">
        <v>804</v>
      </c>
      <c r="D46" s="1">
        <f>+tblRace2G[[#This Row],[Position]]</f>
        <v>38</v>
      </c>
      <c r="E46" s="14" t="str">
        <f>IFERROR(VLOOKUP('Race2-Girl'!$C46,TeamDec!$D$9:$H$465,5,FALSE),"")</f>
        <v>U11</v>
      </c>
      <c r="F46" s="16" t="str">
        <f>IFERROR(VLOOKUP('Race2-Girl'!$C46,TeamDec!$D$9:$H$465,3,FALSE),"")</f>
        <v>F</v>
      </c>
      <c r="G46" s="14">
        <f>COUNTIF($E$9:E46,E46)</f>
        <v>9</v>
      </c>
      <c r="H46" s="60"/>
      <c r="I46" s="5"/>
    </row>
    <row r="47" spans="2:9" x14ac:dyDescent="0.35">
      <c r="B47" s="15">
        <v>39</v>
      </c>
      <c r="C47" s="33" t="s">
        <v>730</v>
      </c>
      <c r="D47" s="1">
        <f>+tblRace2G[[#This Row],[Position]]</f>
        <v>39</v>
      </c>
      <c r="E47" s="14" t="str">
        <f>IFERROR(VLOOKUP('Race2-Girl'!$C47,TeamDec!$D$9:$H$465,5,FALSE),"")</f>
        <v>U11</v>
      </c>
      <c r="F47" s="16" t="str">
        <f>IFERROR(VLOOKUP('Race2-Girl'!$C47,TeamDec!$D$9:$H$465,3,FALSE),"")</f>
        <v>F</v>
      </c>
      <c r="G47" s="14">
        <f>COUNTIF($E$9:E47,E47)</f>
        <v>10</v>
      </c>
      <c r="H47" s="60"/>
      <c r="I47" s="5"/>
    </row>
    <row r="48" spans="2:9" x14ac:dyDescent="0.35">
      <c r="B48" s="15">
        <v>40</v>
      </c>
      <c r="C48" s="33" t="s">
        <v>731</v>
      </c>
      <c r="D48" s="1">
        <f>+tblRace2G[[#This Row],[Position]]</f>
        <v>40</v>
      </c>
      <c r="E48" s="14" t="str">
        <f>IFERROR(VLOOKUP('Race2-Girl'!$C48,TeamDec!$D$9:$H$465,5,FALSE),"")</f>
        <v>U11</v>
      </c>
      <c r="F48" s="16" t="str">
        <f>IFERROR(VLOOKUP('Race2-Girl'!$C48,TeamDec!$D$9:$H$465,3,FALSE),"")</f>
        <v>F</v>
      </c>
      <c r="G48" s="14">
        <f>COUNTIF($E$9:E48,E48)</f>
        <v>11</v>
      </c>
      <c r="H48" s="60"/>
      <c r="I48" s="5"/>
    </row>
    <row r="49" spans="2:9" x14ac:dyDescent="0.35">
      <c r="B49" s="15">
        <v>41</v>
      </c>
      <c r="C49" s="33" t="s">
        <v>807</v>
      </c>
      <c r="D49" s="1">
        <f>+tblRace2G[[#This Row],[Position]]</f>
        <v>41</v>
      </c>
      <c r="E49" s="14" t="str">
        <f>IFERROR(VLOOKUP('Race2-Girl'!$C49,TeamDec!$D$9:$H$465,5,FALSE),"")</f>
        <v>U13</v>
      </c>
      <c r="F49" s="16" t="str">
        <f>IFERROR(VLOOKUP('Race2-Girl'!$C49,TeamDec!$D$9:$H$465,3,FALSE),"")</f>
        <v>F</v>
      </c>
      <c r="G49" s="14">
        <f>COUNTIF($E$9:E49,E49)</f>
        <v>12</v>
      </c>
      <c r="H49" s="60"/>
      <c r="I49" s="5"/>
    </row>
    <row r="50" spans="2:9" x14ac:dyDescent="0.35">
      <c r="B50" s="15">
        <v>42</v>
      </c>
      <c r="C50" s="33" t="s">
        <v>845</v>
      </c>
      <c r="D50" s="1">
        <f>+tblRace2G[[#This Row],[Position]]</f>
        <v>42</v>
      </c>
      <c r="E50" s="14" t="str">
        <f>IFERROR(VLOOKUP('Race2-Girl'!$C50,TeamDec!$D$9:$H$465,5,FALSE),"")</f>
        <v>U11</v>
      </c>
      <c r="F50" s="16" t="str">
        <f>IFERROR(VLOOKUP('Race2-Girl'!$C50,TeamDec!$D$9:$H$465,3,FALSE),"")</f>
        <v>F</v>
      </c>
      <c r="G50" s="14">
        <f>COUNTIF($E$9:E50,E50)</f>
        <v>12</v>
      </c>
      <c r="H50" s="60"/>
      <c r="I50" s="5"/>
    </row>
    <row r="51" spans="2:9" x14ac:dyDescent="0.35">
      <c r="B51" s="15">
        <v>43</v>
      </c>
      <c r="C51" s="33" t="s">
        <v>815</v>
      </c>
      <c r="D51" s="1">
        <f>+tblRace2G[[#This Row],[Position]]</f>
        <v>43</v>
      </c>
      <c r="E51" s="14" t="str">
        <f>IFERROR(VLOOKUP('Race2-Girl'!$C51,TeamDec!$D$9:$H$465,5,FALSE),"")</f>
        <v>U11</v>
      </c>
      <c r="F51" s="16" t="str">
        <f>IFERROR(VLOOKUP('Race2-Girl'!$C51,TeamDec!$D$9:$H$465,3,FALSE),"")</f>
        <v>F</v>
      </c>
      <c r="G51" s="14">
        <f>COUNTIF($E$9:E51,E51)</f>
        <v>13</v>
      </c>
      <c r="H51" s="60"/>
      <c r="I51" s="5"/>
    </row>
    <row r="52" spans="2:9" x14ac:dyDescent="0.35">
      <c r="B52" s="15">
        <v>44</v>
      </c>
      <c r="C52" s="33" t="s">
        <v>809</v>
      </c>
      <c r="D52" s="1">
        <f>+tblRace2G[[#This Row],[Position]]</f>
        <v>44</v>
      </c>
      <c r="E52" s="14" t="str">
        <f>IFERROR(VLOOKUP('Race2-Girl'!$C52,TeamDec!$D$9:$H$465,5,FALSE),"")</f>
        <v>U15</v>
      </c>
      <c r="F52" s="16" t="str">
        <f>IFERROR(VLOOKUP('Race2-Girl'!$C52,TeamDec!$D$9:$H$465,3,FALSE),"")</f>
        <v>F</v>
      </c>
      <c r="G52" s="14">
        <f>COUNTIF($E$9:E52,E52)</f>
        <v>13</v>
      </c>
      <c r="H52" s="60"/>
      <c r="I52" s="5"/>
    </row>
    <row r="53" spans="2:9" x14ac:dyDescent="0.35">
      <c r="B53" s="15">
        <v>45</v>
      </c>
      <c r="C53" s="33" t="s">
        <v>849</v>
      </c>
      <c r="D53" s="1">
        <f>+tblRace2G[[#This Row],[Position]]</f>
        <v>45</v>
      </c>
      <c r="E53" s="14" t="str">
        <f>IFERROR(VLOOKUP('Race2-Girl'!$C53,TeamDec!$D$9:$H$465,5,FALSE),"")</f>
        <v>U13</v>
      </c>
      <c r="F53" s="16" t="str">
        <f>IFERROR(VLOOKUP('Race2-Girl'!$C53,TeamDec!$D$9:$H$465,3,FALSE),"")</f>
        <v>F</v>
      </c>
      <c r="G53" s="14">
        <f>COUNTIF($E$9:E53,E53)</f>
        <v>13</v>
      </c>
      <c r="H53" s="60"/>
      <c r="I53" s="5"/>
    </row>
    <row r="54" spans="2:9" x14ac:dyDescent="0.35">
      <c r="B54" s="15">
        <v>46</v>
      </c>
      <c r="C54" s="33" t="s">
        <v>681</v>
      </c>
      <c r="D54" s="1">
        <f>+tblRace2G[[#This Row],[Position]]</f>
        <v>46</v>
      </c>
      <c r="E54" s="14" t="str">
        <f>IFERROR(VLOOKUP('Race2-Girl'!$C54,TeamDec!$D$9:$H$465,5,FALSE),"")</f>
        <v>U11</v>
      </c>
      <c r="F54" s="16" t="str">
        <f>IFERROR(VLOOKUP('Race2-Girl'!$C54,TeamDec!$D$9:$H$465,3,FALSE),"")</f>
        <v>F</v>
      </c>
      <c r="G54" s="14">
        <f>COUNTIF($E$9:E54,E54)</f>
        <v>14</v>
      </c>
      <c r="H54" s="60"/>
      <c r="I54" s="5"/>
    </row>
    <row r="55" spans="2:9" x14ac:dyDescent="0.35">
      <c r="B55" s="15">
        <v>47</v>
      </c>
      <c r="C55" s="33" t="s">
        <v>724</v>
      </c>
      <c r="D55" s="1">
        <f>+tblRace2G[[#This Row],[Position]]</f>
        <v>47</v>
      </c>
      <c r="E55" s="14" t="str">
        <f>IFERROR(VLOOKUP('Race2-Girl'!$C55,TeamDec!$D$9:$H$465,5,FALSE),"")</f>
        <v>U11</v>
      </c>
      <c r="F55" s="16" t="str">
        <f>IFERROR(VLOOKUP('Race2-Girl'!$C55,TeamDec!$D$9:$H$465,3,FALSE),"")</f>
        <v>F</v>
      </c>
      <c r="G55" s="14">
        <f>COUNTIF($E$9:E55,E55)</f>
        <v>15</v>
      </c>
      <c r="H55" s="60"/>
      <c r="I55" s="5"/>
    </row>
    <row r="56" spans="2:9" x14ac:dyDescent="0.35">
      <c r="B56" s="15">
        <v>48</v>
      </c>
      <c r="C56" s="33" t="s">
        <v>833</v>
      </c>
      <c r="D56" s="1">
        <f>+tblRace2G[[#This Row],[Position]]</f>
        <v>48</v>
      </c>
      <c r="E56" s="14" t="str">
        <f>IFERROR(VLOOKUP('Race2-Girl'!$C56,TeamDec!$D$9:$H$465,5,FALSE),"")</f>
        <v/>
      </c>
      <c r="F56" s="16" t="str">
        <f>IFERROR(VLOOKUP('Race2-Girl'!$C56,TeamDec!$D$9:$H$465,3,FALSE),"")</f>
        <v/>
      </c>
      <c r="G56" s="14">
        <f>COUNTIF($E$9:E56,E56)</f>
        <v>2</v>
      </c>
      <c r="H56" s="60"/>
      <c r="I56" s="5"/>
    </row>
    <row r="57" spans="2:9" x14ac:dyDescent="0.35">
      <c r="B57" s="15">
        <v>49</v>
      </c>
      <c r="C57" s="33" t="s">
        <v>686</v>
      </c>
      <c r="D57" s="1">
        <f>+tblRace2G[[#This Row],[Position]]</f>
        <v>49</v>
      </c>
      <c r="E57" s="14" t="str">
        <f>IFERROR(VLOOKUP('Race2-Girl'!$C57,TeamDec!$D$9:$H$465,5,FALSE),"")</f>
        <v>U15</v>
      </c>
      <c r="F57" s="16" t="str">
        <f>IFERROR(VLOOKUP('Race2-Girl'!$C57,TeamDec!$D$9:$H$465,3,FALSE),"")</f>
        <v>F</v>
      </c>
      <c r="G57" s="14">
        <f>COUNTIF($E$9:E57,E57)</f>
        <v>14</v>
      </c>
      <c r="H57" s="60"/>
      <c r="I57" s="5"/>
    </row>
    <row r="58" spans="2:9" x14ac:dyDescent="0.35">
      <c r="B58" s="15">
        <v>50</v>
      </c>
      <c r="C58" s="33" t="s">
        <v>832</v>
      </c>
      <c r="D58" s="1">
        <f>+tblRace2G[[#This Row],[Position]]</f>
        <v>50</v>
      </c>
      <c r="E58" s="14" t="str">
        <f>IFERROR(VLOOKUP('Race2-Girl'!$C58,TeamDec!$D$9:$H$465,5,FALSE),"")</f>
        <v>U13</v>
      </c>
      <c r="F58" s="16" t="str">
        <f>IFERROR(VLOOKUP('Race2-Girl'!$C58,TeamDec!$D$9:$H$465,3,FALSE),"")</f>
        <v>F</v>
      </c>
      <c r="G58" s="14">
        <f>COUNTIF($E$9:E58,E58)</f>
        <v>14</v>
      </c>
      <c r="H58" s="60"/>
      <c r="I58" s="5"/>
    </row>
    <row r="59" spans="2:9" x14ac:dyDescent="0.35">
      <c r="B59" s="15">
        <v>51</v>
      </c>
      <c r="C59" s="33" t="s">
        <v>775</v>
      </c>
      <c r="D59" s="1">
        <f>+tblRace2G[[#This Row],[Position]]</f>
        <v>51</v>
      </c>
      <c r="E59" s="14" t="str">
        <f>IFERROR(VLOOKUP('Race2-Girl'!$C59,TeamDec!$D$9:$H$465,5,FALSE),"")</f>
        <v>U13</v>
      </c>
      <c r="F59" s="16" t="str">
        <f>IFERROR(VLOOKUP('Race2-Girl'!$C59,TeamDec!$D$9:$H$465,3,FALSE),"")</f>
        <v>F</v>
      </c>
      <c r="G59" s="14">
        <f>COUNTIF($E$9:E59,E59)</f>
        <v>15</v>
      </c>
      <c r="H59" s="60"/>
      <c r="I59" s="5"/>
    </row>
    <row r="60" spans="2:9" x14ac:dyDescent="0.35">
      <c r="B60" s="15">
        <v>52</v>
      </c>
      <c r="C60" s="33" t="s">
        <v>831</v>
      </c>
      <c r="D60" s="1">
        <f>+tblRace2G[[#This Row],[Position]]</f>
        <v>52</v>
      </c>
      <c r="E60" s="14" t="str">
        <f>IFERROR(VLOOKUP('Race2-Girl'!$C60,TeamDec!$D$9:$H$465,5,FALSE),"")</f>
        <v>U11</v>
      </c>
      <c r="F60" s="16" t="str">
        <f>IFERROR(VLOOKUP('Race2-Girl'!$C60,TeamDec!$D$9:$H$465,3,FALSE),"")</f>
        <v>F</v>
      </c>
      <c r="G60" s="14">
        <f>COUNTIF($E$9:E60,E60)</f>
        <v>16</v>
      </c>
      <c r="H60" s="60"/>
      <c r="I60" s="5"/>
    </row>
    <row r="61" spans="2:9" x14ac:dyDescent="0.35">
      <c r="B61" s="15">
        <v>53</v>
      </c>
      <c r="C61" s="33" t="s">
        <v>803</v>
      </c>
      <c r="D61" s="1">
        <f>+tblRace2G[[#This Row],[Position]]</f>
        <v>53</v>
      </c>
      <c r="E61" s="14" t="str">
        <f>IFERROR(VLOOKUP('Race2-Girl'!$C61,TeamDec!$D$9:$H$465,5,FALSE),"")</f>
        <v>U11</v>
      </c>
      <c r="F61" s="16" t="str">
        <f>IFERROR(VLOOKUP('Race2-Girl'!$C61,TeamDec!$D$9:$H$465,3,FALSE),"")</f>
        <v>F</v>
      </c>
      <c r="G61" s="14">
        <f>COUNTIF($E$9:E61,E61)</f>
        <v>17</v>
      </c>
      <c r="H61" s="60"/>
      <c r="I61" s="5"/>
    </row>
    <row r="62" spans="2:9" x14ac:dyDescent="0.35">
      <c r="B62" s="15">
        <v>54</v>
      </c>
      <c r="C62" s="33" t="s">
        <v>800</v>
      </c>
      <c r="D62" s="1">
        <f>+tblRace2G[[#This Row],[Position]]</f>
        <v>54</v>
      </c>
      <c r="E62" s="14" t="str">
        <f>IFERROR(VLOOKUP('Race2-Girl'!$C62,TeamDec!$D$9:$H$465,5,FALSE),"")</f>
        <v>U15</v>
      </c>
      <c r="F62" s="16" t="str">
        <f>IFERROR(VLOOKUP('Race2-Girl'!$C62,TeamDec!$D$9:$H$465,3,FALSE),"")</f>
        <v>F</v>
      </c>
      <c r="G62" s="14">
        <f>COUNTIF($E$9:E62,E62)</f>
        <v>15</v>
      </c>
      <c r="H62" s="60"/>
      <c r="I62" s="5"/>
    </row>
    <row r="63" spans="2:9" x14ac:dyDescent="0.35">
      <c r="B63" s="15"/>
      <c r="C63" s="33"/>
      <c r="D63" s="1">
        <f>+tblRace2G[[#This Row],[Position]]</f>
        <v>0</v>
      </c>
      <c r="E63" s="14" t="str">
        <f>IFERROR(VLOOKUP('Race2-Girl'!$C63,TeamDec!$D$9:$H$465,5,FALSE),"")</f>
        <v/>
      </c>
      <c r="F63" s="16" t="str">
        <f>IFERROR(VLOOKUP('Race2-Girl'!$C63,TeamDec!$D$9:$H$465,3,FALSE),"")</f>
        <v/>
      </c>
      <c r="G63" s="14">
        <f>COUNTIF($E$9:E63,E63)</f>
        <v>3</v>
      </c>
      <c r="H63" s="60"/>
      <c r="I63" s="5"/>
    </row>
    <row r="64" spans="2:9" x14ac:dyDescent="0.35">
      <c r="B64" s="15"/>
      <c r="C64" s="33"/>
      <c r="D64" s="1">
        <f>+tblRace2G[[#This Row],[Position]]</f>
        <v>0</v>
      </c>
      <c r="E64" s="14" t="str">
        <f>IFERROR(VLOOKUP('Race2-Girl'!$C64,TeamDec!$D$9:$H$465,5,FALSE),"")</f>
        <v/>
      </c>
      <c r="F64" s="16" t="str">
        <f>IFERROR(VLOOKUP('Race2-Girl'!$C64,TeamDec!$D$9:$H$465,3,FALSE),"")</f>
        <v/>
      </c>
      <c r="G64" s="14">
        <f>COUNTIF($E$9:E64,E64)</f>
        <v>4</v>
      </c>
      <c r="H64" s="60"/>
      <c r="I64" s="5"/>
    </row>
    <row r="65" spans="2:9" x14ac:dyDescent="0.35">
      <c r="B65" s="15"/>
      <c r="C65" s="33"/>
      <c r="D65" s="1">
        <f>+tblRace2G[[#This Row],[Position]]</f>
        <v>0</v>
      </c>
      <c r="E65" s="14" t="str">
        <f>IFERROR(VLOOKUP('Race2-Girl'!$C65,TeamDec!$D$9:$H$465,5,FALSE),"")</f>
        <v/>
      </c>
      <c r="F65" s="16" t="str">
        <f>IFERROR(VLOOKUP('Race2-Girl'!$C65,TeamDec!$D$9:$H$465,3,FALSE),"")</f>
        <v/>
      </c>
      <c r="G65" s="14">
        <f>COUNTIF($E$9:E65,E65)</f>
        <v>5</v>
      </c>
      <c r="H65" s="60"/>
      <c r="I65" s="5"/>
    </row>
    <row r="66" spans="2:9" x14ac:dyDescent="0.35">
      <c r="B66" s="15"/>
      <c r="C66" s="33"/>
      <c r="D66" s="1">
        <f>+tblRace2G[[#This Row],[Position]]</f>
        <v>0</v>
      </c>
      <c r="E66" s="14" t="str">
        <f>IFERROR(VLOOKUP('Race2-Girl'!$C66,TeamDec!$D$9:$H$465,5,FALSE),"")</f>
        <v/>
      </c>
      <c r="F66" s="16" t="str">
        <f>IFERROR(VLOOKUP('Race2-Girl'!$C66,TeamDec!$D$9:$H$465,3,FALSE),"")</f>
        <v/>
      </c>
      <c r="G66" s="14">
        <f>COUNTIF($E$9:E66,E66)</f>
        <v>6</v>
      </c>
      <c r="H66" s="60"/>
      <c r="I66" s="5"/>
    </row>
    <row r="67" spans="2:9" x14ac:dyDescent="0.35">
      <c r="B67" s="15"/>
      <c r="C67" s="33"/>
      <c r="D67" s="1">
        <f>+tblRace2G[[#This Row],[Position]]</f>
        <v>0</v>
      </c>
      <c r="E67" s="14" t="str">
        <f>IFERROR(VLOOKUP('Race2-Girl'!$C67,TeamDec!$D$9:$H$465,5,FALSE),"")</f>
        <v/>
      </c>
      <c r="F67" s="16" t="str">
        <f>IFERROR(VLOOKUP('Race2-Girl'!$C67,TeamDec!$D$9:$H$465,3,FALSE),"")</f>
        <v/>
      </c>
      <c r="G67" s="14">
        <f>COUNTIF($E$9:E67,E67)</f>
        <v>7</v>
      </c>
      <c r="H67" s="60"/>
      <c r="I67" s="5"/>
    </row>
    <row r="68" spans="2:9" x14ac:dyDescent="0.35">
      <c r="B68" s="15"/>
      <c r="C68" s="33"/>
      <c r="D68" s="1">
        <f>+tblRace2G[[#This Row],[Position]]</f>
        <v>0</v>
      </c>
      <c r="E68" s="14" t="str">
        <f>IFERROR(VLOOKUP('Race2-Girl'!$C68,TeamDec!$D$9:$H$465,5,FALSE),"")</f>
        <v/>
      </c>
      <c r="F68" s="16" t="str">
        <f>IFERROR(VLOOKUP('Race2-Girl'!$C68,TeamDec!$D$9:$H$465,3,FALSE),"")</f>
        <v/>
      </c>
      <c r="G68" s="14">
        <f>COUNTIF($E$9:E68,E68)</f>
        <v>8</v>
      </c>
      <c r="H68" s="60"/>
      <c r="I68" s="5"/>
    </row>
    <row r="69" spans="2:9" x14ac:dyDescent="0.35">
      <c r="B69" s="15"/>
      <c r="C69" s="33"/>
      <c r="D69" s="1">
        <f>+tblRace2G[[#This Row],[Position]]</f>
        <v>0</v>
      </c>
      <c r="E69" s="14" t="str">
        <f>IFERROR(VLOOKUP('Race2-Girl'!$C69,TeamDec!$D$9:$H$465,5,FALSE),"")</f>
        <v/>
      </c>
      <c r="F69" s="16" t="str">
        <f>IFERROR(VLOOKUP('Race2-Girl'!$C69,TeamDec!$D$9:$H$465,3,FALSE),"")</f>
        <v/>
      </c>
      <c r="G69" s="14">
        <f>COUNTIF($E$9:E69,E69)</f>
        <v>9</v>
      </c>
      <c r="H69" s="60"/>
      <c r="I69" s="5"/>
    </row>
    <row r="70" spans="2:9" x14ac:dyDescent="0.35">
      <c r="B70" s="15"/>
      <c r="C70" s="33"/>
      <c r="D70" s="1">
        <f>+tblRace2G[[#This Row],[Position]]</f>
        <v>0</v>
      </c>
      <c r="E70" s="14" t="str">
        <f>IFERROR(VLOOKUP('Race2-Girl'!$C70,TeamDec!$D$9:$H$465,5,FALSE),"")</f>
        <v/>
      </c>
      <c r="F70" s="16" t="str">
        <f>IFERROR(VLOOKUP('Race2-Girl'!$C70,TeamDec!$D$9:$H$465,3,FALSE),"")</f>
        <v/>
      </c>
      <c r="G70" s="14">
        <f>COUNTIF($E$9:E70,E70)</f>
        <v>10</v>
      </c>
      <c r="H70" s="60"/>
      <c r="I70" s="5"/>
    </row>
    <row r="71" spans="2:9" x14ac:dyDescent="0.35">
      <c r="B71" s="15"/>
      <c r="C71" s="33"/>
      <c r="D71" s="1">
        <f>+tblRace2G[[#This Row],[Position]]</f>
        <v>0</v>
      </c>
      <c r="E71" s="14" t="str">
        <f>IFERROR(VLOOKUP('Race2-Girl'!$C71,TeamDec!$D$9:$H$465,5,FALSE),"")</f>
        <v/>
      </c>
      <c r="F71" s="16" t="str">
        <f>IFERROR(VLOOKUP('Race2-Girl'!$C71,TeamDec!$D$9:$H$465,3,FALSE),"")</f>
        <v/>
      </c>
      <c r="G71" s="14">
        <f>COUNTIF($E$9:E71,E71)</f>
        <v>11</v>
      </c>
      <c r="H71" s="60"/>
      <c r="I71" s="5"/>
    </row>
    <row r="72" spans="2:9" x14ac:dyDescent="0.35">
      <c r="B72" s="15"/>
      <c r="C72" s="33"/>
      <c r="D72" s="1">
        <f>+tblRace2G[[#This Row],[Position]]</f>
        <v>0</v>
      </c>
      <c r="E72" s="14" t="str">
        <f>IFERROR(VLOOKUP('Race2-Girl'!$C72,TeamDec!$D$9:$H$465,5,FALSE),"")</f>
        <v/>
      </c>
      <c r="F72" s="16" t="str">
        <f>IFERROR(VLOOKUP('Race2-Girl'!$C72,TeamDec!$D$9:$H$465,3,FALSE),"")</f>
        <v/>
      </c>
      <c r="G72" s="14">
        <f>COUNTIF($E$9:E72,E72)</f>
        <v>12</v>
      </c>
      <c r="H72" s="60"/>
      <c r="I72" s="5"/>
    </row>
    <row r="73" spans="2:9" x14ac:dyDescent="0.35">
      <c r="B73" s="15"/>
      <c r="C73" s="33"/>
      <c r="D73" s="1">
        <f>+tblRace2G[[#This Row],[Position]]</f>
        <v>0</v>
      </c>
      <c r="E73" s="14" t="str">
        <f>IFERROR(VLOOKUP('Race2-Girl'!$C73,TeamDec!$D$9:$H$465,5,FALSE),"")</f>
        <v/>
      </c>
      <c r="F73" s="16" t="str">
        <f>IFERROR(VLOOKUP('Race2-Girl'!$C73,TeamDec!$D$9:$H$465,3,FALSE),"")</f>
        <v/>
      </c>
      <c r="G73" s="14">
        <f>COUNTIF($E$9:E73,E73)</f>
        <v>13</v>
      </c>
      <c r="H73" s="60"/>
      <c r="I73" s="5"/>
    </row>
    <row r="74" spans="2:9" x14ac:dyDescent="0.35">
      <c r="B74" s="15"/>
      <c r="C74" s="33"/>
      <c r="D74" s="1">
        <f>+tblRace2G[[#This Row],[Position]]</f>
        <v>0</v>
      </c>
      <c r="E74" s="14" t="str">
        <f>IFERROR(VLOOKUP('Race2-Girl'!$C74,TeamDec!$D$9:$H$465,5,FALSE),"")</f>
        <v/>
      </c>
      <c r="F74" s="16" t="str">
        <f>IFERROR(VLOOKUP('Race2-Girl'!$C74,TeamDec!$D$9:$H$465,3,FALSE),"")</f>
        <v/>
      </c>
      <c r="G74" s="14">
        <f>COUNTIF($E$9:E74,E74)</f>
        <v>14</v>
      </c>
      <c r="H74" s="60"/>
      <c r="I74" s="5"/>
    </row>
    <row r="75" spans="2:9" x14ac:dyDescent="0.35">
      <c r="B75" s="15"/>
      <c r="C75" s="33"/>
      <c r="D75" s="1">
        <f>+tblRace2G[[#This Row],[Position]]</f>
        <v>0</v>
      </c>
      <c r="E75" s="14" t="str">
        <f>IFERROR(VLOOKUP('Race2-Girl'!$C75,TeamDec!$D$9:$H$465,5,FALSE),"")</f>
        <v/>
      </c>
      <c r="F75" s="16" t="str">
        <f>IFERROR(VLOOKUP('Race2-Girl'!$C75,TeamDec!$D$9:$H$465,3,FALSE),"")</f>
        <v/>
      </c>
      <c r="G75" s="14">
        <f>COUNTIF($E$9:E75,E75)</f>
        <v>15</v>
      </c>
      <c r="H75" s="60"/>
      <c r="I75" s="5"/>
    </row>
    <row r="76" spans="2:9" x14ac:dyDescent="0.35">
      <c r="B76" s="15"/>
      <c r="C76" s="33"/>
      <c r="D76" s="1">
        <f>+tblRace2G[[#This Row],[Position]]</f>
        <v>0</v>
      </c>
      <c r="E76" s="14" t="str">
        <f>IFERROR(VLOOKUP('Race2-Girl'!$C76,TeamDec!$D$9:$H$465,5,FALSE),"")</f>
        <v/>
      </c>
      <c r="F76" s="16" t="str">
        <f>IFERROR(VLOOKUP('Race2-Girl'!$C76,TeamDec!$D$9:$H$465,3,FALSE),"")</f>
        <v/>
      </c>
      <c r="G76" s="14">
        <f>COUNTIF($E$9:E76,E76)</f>
        <v>16</v>
      </c>
      <c r="H76" s="60"/>
      <c r="I76" s="5"/>
    </row>
    <row r="77" spans="2:9" x14ac:dyDescent="0.35">
      <c r="B77" s="15"/>
      <c r="C77" s="33"/>
      <c r="D77" s="1">
        <f>+tblRace2G[[#This Row],[Position]]</f>
        <v>0</v>
      </c>
      <c r="E77" s="14" t="str">
        <f>IFERROR(VLOOKUP('Race2-Girl'!$C77,TeamDec!$D$9:$H$465,5,FALSE),"")</f>
        <v/>
      </c>
      <c r="F77" s="16" t="str">
        <f>IFERROR(VLOOKUP('Race2-Girl'!$C77,TeamDec!$D$9:$H$465,3,FALSE),"")</f>
        <v/>
      </c>
      <c r="G77" s="14">
        <f>COUNTIF($E$9:E77,E77)</f>
        <v>17</v>
      </c>
      <c r="H77" s="60"/>
      <c r="I77" s="5"/>
    </row>
    <row r="78" spans="2:9" x14ac:dyDescent="0.35">
      <c r="B78" s="15"/>
      <c r="C78" s="33"/>
      <c r="D78" s="1">
        <f>+tblRace2G[[#This Row],[Position]]</f>
        <v>0</v>
      </c>
      <c r="E78" s="14" t="str">
        <f>IFERROR(VLOOKUP('Race2-Girl'!$C78,TeamDec!$D$9:$H$465,5,FALSE),"")</f>
        <v/>
      </c>
      <c r="F78" s="16" t="str">
        <f>IFERROR(VLOOKUP('Race2-Girl'!$C78,TeamDec!$D$9:$H$465,3,FALSE),"")</f>
        <v/>
      </c>
      <c r="G78" s="14">
        <f>COUNTIF($E$9:E78,E78)</f>
        <v>18</v>
      </c>
      <c r="H78" s="60"/>
      <c r="I78" s="5"/>
    </row>
    <row r="79" spans="2:9" x14ac:dyDescent="0.35">
      <c r="B79" s="15"/>
      <c r="C79" s="33"/>
      <c r="D79" s="1">
        <f>+tblRace2G[[#This Row],[Position]]</f>
        <v>0</v>
      </c>
      <c r="E79" s="14" t="str">
        <f>IFERROR(VLOOKUP('Race2-Girl'!$C79,TeamDec!$D$9:$H$465,5,FALSE),"")</f>
        <v/>
      </c>
      <c r="F79" s="16" t="str">
        <f>IFERROR(VLOOKUP('Race2-Girl'!$C79,TeamDec!$D$9:$H$465,3,FALSE),"")</f>
        <v/>
      </c>
      <c r="G79" s="14">
        <f>COUNTIF($E$9:E79,E79)</f>
        <v>19</v>
      </c>
      <c r="H79" s="60"/>
      <c r="I79" s="5"/>
    </row>
    <row r="80" spans="2:9" x14ac:dyDescent="0.35">
      <c r="B80" s="15"/>
      <c r="C80" s="33"/>
      <c r="D80" s="1">
        <f>+tblRace2G[[#This Row],[Position]]</f>
        <v>0</v>
      </c>
      <c r="E80" s="14" t="str">
        <f>IFERROR(VLOOKUP('Race2-Girl'!$C80,TeamDec!$D$9:$H$465,5,FALSE),"")</f>
        <v/>
      </c>
      <c r="F80" s="16" t="str">
        <f>IFERROR(VLOOKUP('Race2-Girl'!$C80,TeamDec!$D$9:$H$465,3,FALSE),"")</f>
        <v/>
      </c>
      <c r="G80" s="14">
        <f>COUNTIF($E$9:E80,E80)</f>
        <v>20</v>
      </c>
      <c r="H80" s="60"/>
      <c r="I80" s="5"/>
    </row>
    <row r="81" spans="2:9" x14ac:dyDescent="0.35">
      <c r="B81" s="15"/>
      <c r="C81" s="33"/>
      <c r="D81" s="1">
        <f>+tblRace2G[[#This Row],[Position]]</f>
        <v>0</v>
      </c>
      <c r="E81" s="14" t="str">
        <f>IFERROR(VLOOKUP('Race2-Girl'!$C81,TeamDec!$D$9:$H$465,5,FALSE),"")</f>
        <v/>
      </c>
      <c r="F81" s="16" t="str">
        <f>IFERROR(VLOOKUP('Race2-Girl'!$C81,TeamDec!$D$9:$H$465,3,FALSE),"")</f>
        <v/>
      </c>
      <c r="G81" s="14">
        <f>COUNTIF($E$9:E81,E81)</f>
        <v>21</v>
      </c>
      <c r="H81" s="60"/>
      <c r="I81" s="5"/>
    </row>
    <row r="82" spans="2:9" x14ac:dyDescent="0.35">
      <c r="B82" s="15"/>
      <c r="C82" s="33"/>
      <c r="D82" s="1">
        <f>+tblRace2G[[#This Row],[Position]]</f>
        <v>0</v>
      </c>
      <c r="E82" s="14" t="str">
        <f>IFERROR(VLOOKUP('Race2-Girl'!$C82,TeamDec!$D$9:$H$465,5,FALSE),"")</f>
        <v/>
      </c>
      <c r="F82" s="16" t="str">
        <f>IFERROR(VLOOKUP('Race2-Girl'!$C82,TeamDec!$D$9:$H$465,3,FALSE),"")</f>
        <v/>
      </c>
      <c r="G82" s="14">
        <f>COUNTIF($E$9:E82,E82)</f>
        <v>22</v>
      </c>
      <c r="H82" s="60"/>
      <c r="I82" s="5"/>
    </row>
    <row r="83" spans="2:9" x14ac:dyDescent="0.35">
      <c r="B83" s="15"/>
      <c r="C83" s="33"/>
      <c r="D83" s="1">
        <f>+tblRace2G[[#This Row],[Position]]</f>
        <v>0</v>
      </c>
      <c r="E83" s="14" t="str">
        <f>IFERROR(VLOOKUP('Race2-Girl'!$C83,TeamDec!$D$9:$H$465,5,FALSE),"")</f>
        <v/>
      </c>
      <c r="F83" s="16" t="str">
        <f>IFERROR(VLOOKUP('Race2-Girl'!$C83,TeamDec!$D$9:$H$465,3,FALSE),"")</f>
        <v/>
      </c>
      <c r="G83" s="14">
        <f>COUNTIF($E$9:E83,E83)</f>
        <v>23</v>
      </c>
      <c r="H83" s="60"/>
      <c r="I83" s="5"/>
    </row>
    <row r="84" spans="2:9" x14ac:dyDescent="0.35">
      <c r="B84" s="15"/>
      <c r="C84" s="33"/>
      <c r="D84" s="1">
        <f>+tblRace2G[[#This Row],[Position]]</f>
        <v>0</v>
      </c>
      <c r="E84" s="14" t="str">
        <f>IFERROR(VLOOKUP('Race2-Girl'!$C84,TeamDec!$D$9:$H$465,5,FALSE),"")</f>
        <v/>
      </c>
      <c r="F84" s="16" t="str">
        <f>IFERROR(VLOOKUP('Race2-Girl'!$C84,TeamDec!$D$9:$H$465,3,FALSE),"")</f>
        <v/>
      </c>
      <c r="G84" s="14">
        <f>COUNTIF($E$9:E84,E84)</f>
        <v>24</v>
      </c>
      <c r="H84" s="60"/>
      <c r="I84" s="5"/>
    </row>
    <row r="85" spans="2:9" x14ac:dyDescent="0.35">
      <c r="B85" s="15"/>
      <c r="C85" s="33"/>
      <c r="D85" s="1">
        <f>+tblRace2G[[#This Row],[Position]]</f>
        <v>0</v>
      </c>
      <c r="E85" s="14" t="str">
        <f>IFERROR(VLOOKUP('Race2-Girl'!$C85,TeamDec!$D$9:$H$465,5,FALSE),"")</f>
        <v/>
      </c>
      <c r="F85" s="16" t="str">
        <f>IFERROR(VLOOKUP('Race2-Girl'!$C85,TeamDec!$D$9:$H$465,3,FALSE),"")</f>
        <v/>
      </c>
      <c r="G85" s="14">
        <f>COUNTIF($E$9:E85,E85)</f>
        <v>25</v>
      </c>
      <c r="H85" s="60"/>
      <c r="I85" s="5"/>
    </row>
    <row r="86" spans="2:9" x14ac:dyDescent="0.35">
      <c r="B86" s="15"/>
      <c r="C86" s="33"/>
      <c r="D86" s="1">
        <f>+tblRace2G[[#This Row],[Position]]</f>
        <v>0</v>
      </c>
      <c r="E86" s="14" t="str">
        <f>IFERROR(VLOOKUP('Race2-Girl'!$C86,TeamDec!$D$9:$H$465,5,FALSE),"")</f>
        <v/>
      </c>
      <c r="F86" s="16" t="str">
        <f>IFERROR(VLOOKUP('Race2-Girl'!$C86,TeamDec!$D$9:$H$465,3,FALSE),"")</f>
        <v/>
      </c>
      <c r="G86" s="14">
        <f>COUNTIF($E$9:E86,E86)</f>
        <v>26</v>
      </c>
      <c r="H86" s="60"/>
      <c r="I86" s="5"/>
    </row>
    <row r="87" spans="2:9" x14ac:dyDescent="0.35">
      <c r="B87" s="15"/>
      <c r="C87" s="33"/>
      <c r="D87" s="1">
        <f>+tblRace2G[[#This Row],[Position]]</f>
        <v>0</v>
      </c>
      <c r="E87" s="14" t="str">
        <f>IFERROR(VLOOKUP('Race2-Girl'!$C87,TeamDec!$D$9:$H$465,5,FALSE),"")</f>
        <v/>
      </c>
      <c r="F87" s="16" t="str">
        <f>IFERROR(VLOOKUP('Race2-Girl'!$C87,TeamDec!$D$9:$H$465,3,FALSE),"")</f>
        <v/>
      </c>
      <c r="G87" s="14">
        <f>COUNTIF($E$9:E87,E87)</f>
        <v>27</v>
      </c>
      <c r="H87" s="60"/>
      <c r="I87" s="5"/>
    </row>
    <row r="88" spans="2:9" x14ac:dyDescent="0.35">
      <c r="B88" s="15"/>
      <c r="C88" s="33"/>
      <c r="D88" s="1">
        <f>+tblRace2G[[#This Row],[Position]]</f>
        <v>0</v>
      </c>
      <c r="E88" s="14" t="str">
        <f>IFERROR(VLOOKUP('Race2-Girl'!$C88,TeamDec!$D$9:$H$465,5,FALSE),"")</f>
        <v/>
      </c>
      <c r="F88" s="16" t="str">
        <f>IFERROR(VLOOKUP('Race2-Girl'!$C88,TeamDec!$D$9:$H$465,3,FALSE),"")</f>
        <v/>
      </c>
      <c r="G88" s="14">
        <f>COUNTIF($E$9:E88,E88)</f>
        <v>28</v>
      </c>
      <c r="H88" s="60"/>
      <c r="I88" s="5"/>
    </row>
    <row r="89" spans="2:9" x14ac:dyDescent="0.35">
      <c r="B89" s="15"/>
      <c r="C89" s="33"/>
      <c r="D89" s="1">
        <f>+tblRace2G[[#This Row],[Position]]</f>
        <v>0</v>
      </c>
      <c r="E89" s="14" t="str">
        <f>IFERROR(VLOOKUP('Race2-Girl'!$C89,TeamDec!$D$9:$H$465,5,FALSE),"")</f>
        <v/>
      </c>
      <c r="F89" s="16" t="str">
        <f>IFERROR(VLOOKUP('Race2-Girl'!$C89,TeamDec!$D$9:$H$465,3,FALSE),"")</f>
        <v/>
      </c>
      <c r="G89" s="14">
        <f>COUNTIF($E$9:E89,E89)</f>
        <v>29</v>
      </c>
      <c r="H89" s="60"/>
      <c r="I89" s="5"/>
    </row>
    <row r="90" spans="2:9" x14ac:dyDescent="0.35">
      <c r="B90" s="15"/>
      <c r="C90" s="33"/>
      <c r="D90" s="1">
        <f>+tblRace2G[[#This Row],[Position]]</f>
        <v>0</v>
      </c>
      <c r="E90" s="14" t="str">
        <f>IFERROR(VLOOKUP('Race2-Girl'!$C90,TeamDec!$D$9:$H$465,5,FALSE),"")</f>
        <v/>
      </c>
      <c r="F90" s="16" t="str">
        <f>IFERROR(VLOOKUP('Race2-Girl'!$C90,TeamDec!$D$9:$H$465,3,FALSE),"")</f>
        <v/>
      </c>
      <c r="G90" s="14">
        <f>COUNTIF($E$9:E90,E90)</f>
        <v>30</v>
      </c>
      <c r="H90" s="60"/>
      <c r="I90" s="5"/>
    </row>
    <row r="91" spans="2:9" x14ac:dyDescent="0.35">
      <c r="B91" s="15"/>
      <c r="C91" s="33"/>
      <c r="D91" s="1">
        <f>+tblRace2G[[#This Row],[Position]]</f>
        <v>0</v>
      </c>
      <c r="E91" s="14" t="str">
        <f>IFERROR(VLOOKUP('Race2-Girl'!$C91,TeamDec!$D$9:$H$465,5,FALSE),"")</f>
        <v/>
      </c>
      <c r="F91" s="16" t="str">
        <f>IFERROR(VLOOKUP('Race2-Girl'!$C91,TeamDec!$D$9:$H$465,3,FALSE),"")</f>
        <v/>
      </c>
      <c r="G91" s="14">
        <f>COUNTIF($E$9:E91,E91)</f>
        <v>31</v>
      </c>
      <c r="H91" s="60"/>
      <c r="I91" s="5"/>
    </row>
    <row r="92" spans="2:9" x14ac:dyDescent="0.35">
      <c r="B92" s="15"/>
      <c r="C92" s="33"/>
      <c r="D92" s="1">
        <f>+tblRace2G[[#This Row],[Position]]</f>
        <v>0</v>
      </c>
      <c r="E92" s="14" t="str">
        <f>IFERROR(VLOOKUP('Race2-Girl'!$C92,TeamDec!$D$9:$H$465,5,FALSE),"")</f>
        <v/>
      </c>
      <c r="F92" s="16" t="str">
        <f>IFERROR(VLOOKUP('Race2-Girl'!$C92,TeamDec!$D$9:$H$465,3,FALSE),"")</f>
        <v/>
      </c>
      <c r="G92" s="14">
        <f>COUNTIF($E$9:E92,E92)</f>
        <v>32</v>
      </c>
      <c r="H92" s="60"/>
      <c r="I92" s="5"/>
    </row>
    <row r="93" spans="2:9" x14ac:dyDescent="0.35">
      <c r="B93" s="15"/>
      <c r="C93" s="33"/>
      <c r="D93" s="1">
        <f>+tblRace2G[[#This Row],[Position]]</f>
        <v>0</v>
      </c>
      <c r="E93" s="14" t="str">
        <f>IFERROR(VLOOKUP('Race2-Girl'!$C93,TeamDec!$D$9:$H$465,5,FALSE),"")</f>
        <v/>
      </c>
      <c r="F93" s="16" t="str">
        <f>IFERROR(VLOOKUP('Race2-Girl'!$C93,TeamDec!$D$9:$H$465,3,FALSE),"")</f>
        <v/>
      </c>
      <c r="G93" s="14">
        <f>COUNTIF($E$9:E93,E93)</f>
        <v>33</v>
      </c>
      <c r="H93" s="60"/>
      <c r="I93" s="5"/>
    </row>
    <row r="94" spans="2:9" x14ac:dyDescent="0.35">
      <c r="B94" s="15"/>
      <c r="C94" s="33"/>
      <c r="D94" s="1">
        <f>+tblRace2G[[#This Row],[Position]]</f>
        <v>0</v>
      </c>
      <c r="E94" s="14" t="str">
        <f>IFERROR(VLOOKUP('Race2-Girl'!$C94,TeamDec!$D$9:$H$465,5,FALSE),"")</f>
        <v/>
      </c>
      <c r="F94" s="16" t="str">
        <f>IFERROR(VLOOKUP('Race2-Girl'!$C94,TeamDec!$D$9:$H$465,3,FALSE),"")</f>
        <v/>
      </c>
      <c r="G94" s="14">
        <f>COUNTIF($E$9:E94,E94)</f>
        <v>34</v>
      </c>
      <c r="H94" s="60"/>
      <c r="I94" s="5"/>
    </row>
    <row r="95" spans="2:9" x14ac:dyDescent="0.35">
      <c r="B95" s="15"/>
      <c r="C95" s="33"/>
      <c r="D95" s="1">
        <f>+tblRace2G[[#This Row],[Position]]</f>
        <v>0</v>
      </c>
      <c r="E95" s="14" t="str">
        <f>IFERROR(VLOOKUP('Race2-Girl'!$C95,TeamDec!$D$9:$H$465,5,FALSE),"")</f>
        <v/>
      </c>
      <c r="F95" s="16" t="str">
        <f>IFERROR(VLOOKUP('Race2-Girl'!$C95,TeamDec!$D$9:$H$465,3,FALSE),"")</f>
        <v/>
      </c>
      <c r="G95" s="14">
        <f>COUNTIF($E$9:E95,E95)</f>
        <v>35</v>
      </c>
      <c r="H95" s="60"/>
      <c r="I95" s="5"/>
    </row>
    <row r="96" spans="2:9" x14ac:dyDescent="0.35">
      <c r="B96" s="15"/>
      <c r="C96" s="33"/>
      <c r="D96" s="1">
        <f>+tblRace2G[[#This Row],[Position]]</f>
        <v>0</v>
      </c>
      <c r="E96" s="14" t="str">
        <f>IFERROR(VLOOKUP('Race2-Girl'!$C96,TeamDec!$D$9:$H$465,5,FALSE),"")</f>
        <v/>
      </c>
      <c r="F96" s="16" t="str">
        <f>IFERROR(VLOOKUP('Race2-Girl'!$C96,TeamDec!$D$9:$H$465,3,FALSE),"")</f>
        <v/>
      </c>
      <c r="G96" s="14">
        <f>COUNTIF($E$9:E96,E96)</f>
        <v>36</v>
      </c>
      <c r="H96" s="60"/>
      <c r="I96" s="5"/>
    </row>
    <row r="97" spans="2:9" x14ac:dyDescent="0.35">
      <c r="B97" s="15"/>
      <c r="C97" s="33"/>
      <c r="D97" s="1">
        <f>+tblRace2G[[#This Row],[Position]]</f>
        <v>0</v>
      </c>
      <c r="E97" s="14" t="str">
        <f>IFERROR(VLOOKUP('Race2-Girl'!$C97,TeamDec!$D$9:$H$465,5,FALSE),"")</f>
        <v/>
      </c>
      <c r="F97" s="16" t="str">
        <f>IFERROR(VLOOKUP('Race2-Girl'!$C97,TeamDec!$D$9:$H$465,3,FALSE),"")</f>
        <v/>
      </c>
      <c r="G97" s="14">
        <f>COUNTIF($E$9:E97,E97)</f>
        <v>37</v>
      </c>
      <c r="H97" s="60"/>
      <c r="I97" s="5"/>
    </row>
    <row r="98" spans="2:9" x14ac:dyDescent="0.35">
      <c r="B98" s="15"/>
      <c r="C98" s="33"/>
      <c r="D98" s="1">
        <f>+tblRace2G[[#This Row],[Position]]</f>
        <v>0</v>
      </c>
      <c r="E98" s="14" t="str">
        <f>IFERROR(VLOOKUP('Race2-Girl'!$C98,TeamDec!$D$9:$H$465,5,FALSE),"")</f>
        <v/>
      </c>
      <c r="F98" s="16" t="str">
        <f>IFERROR(VLOOKUP('Race2-Girl'!$C98,TeamDec!$D$9:$H$465,3,FALSE),"")</f>
        <v/>
      </c>
      <c r="G98" s="14">
        <f>COUNTIF($E$9:E98,E98)</f>
        <v>38</v>
      </c>
      <c r="H98" s="60"/>
      <c r="I98" s="5"/>
    </row>
    <row r="99" spans="2:9" x14ac:dyDescent="0.35">
      <c r="B99" s="15"/>
      <c r="C99" s="33"/>
      <c r="D99" s="1">
        <f>+tblRace2G[[#This Row],[Position]]</f>
        <v>0</v>
      </c>
      <c r="E99" s="14" t="str">
        <f>IFERROR(VLOOKUP('Race2-Girl'!$C99,TeamDec!$D$9:$H$465,5,FALSE),"")</f>
        <v/>
      </c>
      <c r="F99" s="16" t="str">
        <f>IFERROR(VLOOKUP('Race2-Girl'!$C99,TeamDec!$D$9:$H$465,3,FALSE),"")</f>
        <v/>
      </c>
      <c r="G99" s="14">
        <f>COUNTIF($E$9:E99,E99)</f>
        <v>39</v>
      </c>
      <c r="H99" s="60"/>
      <c r="I99" s="5"/>
    </row>
    <row r="100" spans="2:9" x14ac:dyDescent="0.35">
      <c r="B100" s="15"/>
      <c r="C100" s="33"/>
      <c r="D100" s="1">
        <f>+tblRace2G[[#This Row],[Position]]</f>
        <v>0</v>
      </c>
      <c r="E100" s="14" t="str">
        <f>IFERROR(VLOOKUP('Race2-Girl'!$C100,TeamDec!$D$9:$H$465,5,FALSE),"")</f>
        <v/>
      </c>
      <c r="F100" s="16" t="str">
        <f>IFERROR(VLOOKUP('Race2-Girl'!$C100,TeamDec!$D$9:$H$465,3,FALSE),"")</f>
        <v/>
      </c>
      <c r="G100" s="14">
        <f>COUNTIF($E$9:E100,E100)</f>
        <v>40</v>
      </c>
      <c r="H100" s="60"/>
      <c r="I100" s="5"/>
    </row>
    <row r="101" spans="2:9" x14ac:dyDescent="0.35">
      <c r="B101" s="15"/>
      <c r="C101" s="33"/>
      <c r="D101" s="1">
        <f>+tblRace2G[[#This Row],[Position]]</f>
        <v>0</v>
      </c>
      <c r="E101" s="14" t="str">
        <f>IFERROR(VLOOKUP('Race2-Girl'!$C101,TeamDec!$D$9:$H$465,5,FALSE),"")</f>
        <v/>
      </c>
      <c r="F101" s="16" t="str">
        <f>IFERROR(VLOOKUP('Race2-Girl'!$C101,TeamDec!$D$9:$H$465,3,FALSE),"")</f>
        <v/>
      </c>
      <c r="G101" s="14">
        <f>COUNTIF($E$9:E101,E101)</f>
        <v>41</v>
      </c>
      <c r="H101" s="60"/>
      <c r="I101" s="5"/>
    </row>
    <row r="102" spans="2:9" x14ac:dyDescent="0.35">
      <c r="B102" s="15"/>
      <c r="C102" s="33"/>
      <c r="D102" s="1">
        <f>+tblRace2G[[#This Row],[Position]]</f>
        <v>0</v>
      </c>
      <c r="E102" s="14" t="str">
        <f>IFERROR(VLOOKUP('Race2-Girl'!$C102,TeamDec!$D$9:$H$465,5,FALSE),"")</f>
        <v/>
      </c>
      <c r="F102" s="16" t="str">
        <f>IFERROR(VLOOKUP('Race2-Girl'!$C102,TeamDec!$D$9:$H$465,3,FALSE),"")</f>
        <v/>
      </c>
      <c r="G102" s="14">
        <f>COUNTIF($E$9:E102,E102)</f>
        <v>42</v>
      </c>
      <c r="H102" s="60"/>
      <c r="I102" s="5"/>
    </row>
    <row r="103" spans="2:9" x14ac:dyDescent="0.35">
      <c r="B103" s="15"/>
      <c r="C103" s="33"/>
      <c r="D103" s="1">
        <f>+tblRace2G[[#This Row],[Position]]</f>
        <v>0</v>
      </c>
      <c r="E103" s="14" t="str">
        <f>IFERROR(VLOOKUP('Race2-Girl'!$C103,TeamDec!$D$9:$H$465,5,FALSE),"")</f>
        <v/>
      </c>
      <c r="F103" s="16" t="str">
        <f>IFERROR(VLOOKUP('Race2-Girl'!$C103,TeamDec!$D$9:$H$465,3,FALSE),"")</f>
        <v/>
      </c>
      <c r="G103" s="14">
        <f>COUNTIF($E$9:E103,E103)</f>
        <v>43</v>
      </c>
      <c r="H103" s="60"/>
      <c r="I103" s="5"/>
    </row>
    <row r="104" spans="2:9" x14ac:dyDescent="0.35">
      <c r="B104" s="15"/>
      <c r="C104" s="33"/>
      <c r="D104" s="1">
        <f>+tblRace2G[[#This Row],[Position]]</f>
        <v>0</v>
      </c>
      <c r="E104" s="14" t="str">
        <f>IFERROR(VLOOKUP('Race2-Girl'!$C104,TeamDec!$D$9:$H$465,5,FALSE),"")</f>
        <v/>
      </c>
      <c r="F104" s="16" t="str">
        <f>IFERROR(VLOOKUP('Race2-Girl'!$C104,TeamDec!$D$9:$H$465,3,FALSE),"")</f>
        <v/>
      </c>
      <c r="G104" s="14">
        <f>COUNTIF($E$9:E104,E104)</f>
        <v>44</v>
      </c>
      <c r="H104" s="60"/>
      <c r="I104" s="5"/>
    </row>
    <row r="105" spans="2:9" x14ac:dyDescent="0.35">
      <c r="B105" s="15"/>
      <c r="C105" s="33"/>
      <c r="D105" s="1">
        <f>+tblRace2G[[#This Row],[Position]]</f>
        <v>0</v>
      </c>
      <c r="E105" s="14" t="str">
        <f>IFERROR(VLOOKUP('Race2-Girl'!$C105,TeamDec!$D$9:$H$465,5,FALSE),"")</f>
        <v/>
      </c>
      <c r="F105" s="16" t="str">
        <f>IFERROR(VLOOKUP('Race2-Girl'!$C105,TeamDec!$D$9:$H$465,3,FALSE),"")</f>
        <v/>
      </c>
      <c r="G105" s="14">
        <f>COUNTIF($E$9:E105,E105)</f>
        <v>45</v>
      </c>
      <c r="H105" s="60"/>
      <c r="I105" s="5"/>
    </row>
    <row r="106" spans="2:9" x14ac:dyDescent="0.35">
      <c r="B106" s="15"/>
      <c r="C106" s="33"/>
      <c r="D106" s="1">
        <f>+tblRace2G[[#This Row],[Position]]</f>
        <v>0</v>
      </c>
      <c r="E106" s="14" t="str">
        <f>IFERROR(VLOOKUP('Race2-Girl'!$C106,TeamDec!$D$9:$H$465,5,FALSE),"")</f>
        <v/>
      </c>
      <c r="F106" s="16" t="str">
        <f>IFERROR(VLOOKUP('Race2-Girl'!$C106,TeamDec!$D$9:$H$465,3,FALSE),"")</f>
        <v/>
      </c>
      <c r="G106" s="14">
        <f>COUNTIF($E$9:E106,E106)</f>
        <v>46</v>
      </c>
      <c r="H106" s="60"/>
      <c r="I106" s="5"/>
    </row>
    <row r="107" spans="2:9" x14ac:dyDescent="0.35">
      <c r="B107" s="15"/>
      <c r="C107" s="33"/>
      <c r="D107" s="1">
        <f>+tblRace2G[[#This Row],[Position]]</f>
        <v>0</v>
      </c>
      <c r="E107" s="14" t="str">
        <f>IFERROR(VLOOKUP('Race2-Girl'!$C107,TeamDec!$D$9:$H$465,5,FALSE),"")</f>
        <v/>
      </c>
      <c r="F107" s="16" t="str">
        <f>IFERROR(VLOOKUP('Race2-Girl'!$C107,TeamDec!$D$9:$H$465,3,FALSE),"")</f>
        <v/>
      </c>
      <c r="G107" s="14">
        <f>COUNTIF($E$9:E107,E107)</f>
        <v>47</v>
      </c>
      <c r="H107" s="60"/>
      <c r="I107" s="5"/>
    </row>
    <row r="108" spans="2:9" x14ac:dyDescent="0.35">
      <c r="B108" s="15"/>
      <c r="C108" s="33"/>
      <c r="D108" s="1">
        <f>+tblRace2G[[#This Row],[Position]]</f>
        <v>0</v>
      </c>
      <c r="E108" s="14" t="str">
        <f>IFERROR(VLOOKUP('Race2-Girl'!$C108,TeamDec!$D$9:$H$465,5,FALSE),"")</f>
        <v/>
      </c>
      <c r="F108" s="16" t="str">
        <f>IFERROR(VLOOKUP('Race2-Girl'!$C108,TeamDec!$D$9:$H$465,3,FALSE),"")</f>
        <v/>
      </c>
      <c r="G108" s="14">
        <f>COUNTIF($E$9:E108,E108)</f>
        <v>48</v>
      </c>
      <c r="H108" s="60"/>
      <c r="I108" s="5"/>
    </row>
    <row r="109" spans="2:9" x14ac:dyDescent="0.35">
      <c r="B109" s="15"/>
      <c r="C109" s="33"/>
      <c r="D109" s="1">
        <f>+tblRace2G[[#This Row],[Position]]</f>
        <v>0</v>
      </c>
      <c r="E109" s="14" t="str">
        <f>IFERROR(VLOOKUP('Race2-Girl'!$C109,TeamDec!$D$9:$H$465,5,FALSE),"")</f>
        <v/>
      </c>
      <c r="F109" s="16" t="str">
        <f>IFERROR(VLOOKUP('Race2-Girl'!$C109,TeamDec!$D$9:$H$465,3,FALSE),"")</f>
        <v/>
      </c>
      <c r="G109" s="14">
        <f>COUNTIF($E$9:E109,E109)</f>
        <v>49</v>
      </c>
      <c r="H109" s="60"/>
      <c r="I109" s="5"/>
    </row>
    <row r="110" spans="2:9" x14ac:dyDescent="0.35">
      <c r="B110" s="15"/>
      <c r="C110" s="33"/>
      <c r="D110" s="1">
        <f>+tblRace2G[[#This Row],[Position]]</f>
        <v>0</v>
      </c>
      <c r="E110" s="14" t="str">
        <f>IFERROR(VLOOKUP('Race2-Girl'!$C110,TeamDec!$D$9:$H$465,5,FALSE),"")</f>
        <v/>
      </c>
      <c r="F110" s="16" t="str">
        <f>IFERROR(VLOOKUP('Race2-Girl'!$C110,TeamDec!$D$9:$H$465,3,FALSE),"")</f>
        <v/>
      </c>
      <c r="G110" s="14">
        <f>COUNTIF($E$9:E110,E110)</f>
        <v>50</v>
      </c>
      <c r="H110" s="60"/>
      <c r="I110" s="5"/>
    </row>
    <row r="111" spans="2:9" x14ac:dyDescent="0.35">
      <c r="B111" s="15"/>
      <c r="C111" s="33"/>
      <c r="D111" s="1">
        <f>+tblRace2G[[#This Row],[Position]]</f>
        <v>0</v>
      </c>
      <c r="E111" s="14" t="str">
        <f>IFERROR(VLOOKUP('Race2-Girl'!$C111,TeamDec!$D$9:$H$465,5,FALSE),"")</f>
        <v/>
      </c>
      <c r="F111" s="16" t="str">
        <f>IFERROR(VLOOKUP('Race2-Girl'!$C111,TeamDec!$D$9:$H$465,3,FALSE),"")</f>
        <v/>
      </c>
      <c r="G111" s="14">
        <f>COUNTIF($E$9:E111,E111)</f>
        <v>51</v>
      </c>
      <c r="H111" s="60"/>
      <c r="I111" s="5"/>
    </row>
    <row r="112" spans="2:9" x14ac:dyDescent="0.35">
      <c r="B112" s="15"/>
      <c r="C112" s="33"/>
      <c r="D112" s="1">
        <f>+tblRace2G[[#This Row],[Position]]</f>
        <v>0</v>
      </c>
      <c r="E112" s="14" t="str">
        <f>IFERROR(VLOOKUP('Race2-Girl'!$C112,TeamDec!$D$9:$H$465,5,FALSE),"")</f>
        <v/>
      </c>
      <c r="F112" s="16" t="str">
        <f>IFERROR(VLOOKUP('Race2-Girl'!$C112,TeamDec!$D$9:$H$465,3,FALSE),"")</f>
        <v/>
      </c>
      <c r="G112" s="14">
        <f>COUNTIF($E$9:E112,E112)</f>
        <v>52</v>
      </c>
      <c r="H112" s="60"/>
      <c r="I112" s="5"/>
    </row>
    <row r="113" spans="2:9" x14ac:dyDescent="0.35">
      <c r="B113" s="15"/>
      <c r="C113" s="33"/>
      <c r="D113" s="1">
        <f>+tblRace2G[[#This Row],[Position]]</f>
        <v>0</v>
      </c>
      <c r="E113" s="14" t="str">
        <f>IFERROR(VLOOKUP('Race2-Girl'!$C113,TeamDec!$D$9:$H$465,5,FALSE),"")</f>
        <v/>
      </c>
      <c r="F113" s="16" t="str">
        <f>IFERROR(VLOOKUP('Race2-Girl'!$C113,TeamDec!$D$9:$H$465,3,FALSE),"")</f>
        <v/>
      </c>
      <c r="G113" s="14">
        <f>COUNTIF($E$9:E113,E113)</f>
        <v>53</v>
      </c>
      <c r="H113" s="60"/>
      <c r="I113" s="5"/>
    </row>
    <row r="114" spans="2:9" x14ac:dyDescent="0.35">
      <c r="B114" s="15"/>
      <c r="C114" s="33"/>
      <c r="D114" s="1">
        <f>+tblRace2G[[#This Row],[Position]]</f>
        <v>0</v>
      </c>
      <c r="E114" s="14" t="str">
        <f>IFERROR(VLOOKUP('Race2-Girl'!$C114,TeamDec!$D$9:$H$465,5,FALSE),"")</f>
        <v/>
      </c>
      <c r="F114" s="16" t="str">
        <f>IFERROR(VLOOKUP('Race2-Girl'!$C114,TeamDec!$D$9:$H$465,3,FALSE),"")</f>
        <v/>
      </c>
      <c r="G114" s="14">
        <f>COUNTIF($E$9:E114,E114)</f>
        <v>54</v>
      </c>
      <c r="H114" s="60"/>
      <c r="I114" s="5"/>
    </row>
    <row r="115" spans="2:9" x14ac:dyDescent="0.35">
      <c r="B115" s="15"/>
      <c r="C115" s="33"/>
      <c r="D115" s="1">
        <f>+tblRace2G[[#This Row],[Position]]</f>
        <v>0</v>
      </c>
      <c r="E115" s="14" t="str">
        <f>IFERROR(VLOOKUP('Race2-Girl'!$C115,TeamDec!$D$9:$H$465,5,FALSE),"")</f>
        <v/>
      </c>
      <c r="F115" s="16" t="str">
        <f>IFERROR(VLOOKUP('Race2-Girl'!$C115,TeamDec!$D$9:$H$465,3,FALSE),"")</f>
        <v/>
      </c>
      <c r="G115" s="14">
        <f>COUNTIF($E$9:E115,E115)</f>
        <v>55</v>
      </c>
      <c r="H115" s="60"/>
      <c r="I115" s="5"/>
    </row>
    <row r="116" spans="2:9" x14ac:dyDescent="0.35">
      <c r="B116" s="15"/>
      <c r="C116" s="33"/>
      <c r="D116" s="1">
        <f>+tblRace2G[[#This Row],[Position]]</f>
        <v>0</v>
      </c>
      <c r="E116" s="14" t="str">
        <f>IFERROR(VLOOKUP('Race2-Girl'!$C116,TeamDec!$D$9:$H$465,5,FALSE),"")</f>
        <v/>
      </c>
      <c r="F116" s="16" t="str">
        <f>IFERROR(VLOOKUP('Race2-Girl'!$C116,TeamDec!$D$9:$H$465,3,FALSE),"")</f>
        <v/>
      </c>
      <c r="G116" s="14">
        <f>COUNTIF($E$9:E116,E116)</f>
        <v>56</v>
      </c>
      <c r="H116" s="60"/>
      <c r="I116" s="5"/>
    </row>
    <row r="117" spans="2:9" x14ac:dyDescent="0.35">
      <c r="B117" s="15"/>
      <c r="C117" s="33"/>
      <c r="D117" s="1">
        <f>+tblRace2G[[#This Row],[Position]]</f>
        <v>0</v>
      </c>
      <c r="E117" s="14" t="str">
        <f>IFERROR(VLOOKUP('Race2-Girl'!$C117,TeamDec!$D$9:$H$465,5,FALSE),"")</f>
        <v/>
      </c>
      <c r="F117" s="16" t="str">
        <f>IFERROR(VLOOKUP('Race2-Girl'!$C117,TeamDec!$D$9:$H$465,3,FALSE),"")</f>
        <v/>
      </c>
      <c r="G117" s="14">
        <f>COUNTIF($E$9:E117,E117)</f>
        <v>57</v>
      </c>
      <c r="H117" s="60"/>
      <c r="I117" s="5"/>
    </row>
    <row r="118" spans="2:9" x14ac:dyDescent="0.35">
      <c r="B118" s="15"/>
      <c r="C118" s="33"/>
      <c r="D118" s="1">
        <f>+tblRace2G[[#This Row],[Position]]</f>
        <v>0</v>
      </c>
      <c r="E118" s="14" t="str">
        <f>IFERROR(VLOOKUP('Race2-Girl'!$C118,TeamDec!$D$9:$H$465,5,FALSE),"")</f>
        <v/>
      </c>
      <c r="F118" s="16" t="str">
        <f>IFERROR(VLOOKUP('Race2-Girl'!$C118,TeamDec!$D$9:$H$465,3,FALSE),"")</f>
        <v/>
      </c>
      <c r="G118" s="14">
        <f>COUNTIF($E$9:E118,E118)</f>
        <v>58</v>
      </c>
      <c r="H118" s="60"/>
      <c r="I118" s="5"/>
    </row>
    <row r="119" spans="2:9" x14ac:dyDescent="0.35">
      <c r="B119" s="15"/>
      <c r="C119" s="33"/>
      <c r="D119" s="1">
        <f>+tblRace2G[[#This Row],[Position]]</f>
        <v>0</v>
      </c>
      <c r="E119" s="14" t="str">
        <f>IFERROR(VLOOKUP('Race2-Girl'!$C119,TeamDec!$D$9:$H$465,5,FALSE),"")</f>
        <v/>
      </c>
      <c r="F119" s="16" t="str">
        <f>IFERROR(VLOOKUP('Race2-Girl'!$C119,TeamDec!$D$9:$H$465,3,FALSE),"")</f>
        <v/>
      </c>
      <c r="G119" s="14">
        <f>COUNTIF($E$9:E119,E119)</f>
        <v>59</v>
      </c>
      <c r="H119" s="60"/>
      <c r="I119" s="5"/>
    </row>
    <row r="120" spans="2:9" x14ac:dyDescent="0.35">
      <c r="B120" s="15"/>
      <c r="C120" s="33"/>
      <c r="D120" s="1">
        <f>+tblRace2G[[#This Row],[Position]]</f>
        <v>0</v>
      </c>
      <c r="E120" s="14" t="str">
        <f>IFERROR(VLOOKUP('Race2-Girl'!$C120,TeamDec!$D$9:$H$465,5,FALSE),"")</f>
        <v/>
      </c>
      <c r="F120" s="16" t="str">
        <f>IFERROR(VLOOKUP('Race2-Girl'!$C120,TeamDec!$D$9:$H$465,3,FALSE),"")</f>
        <v/>
      </c>
      <c r="G120" s="14">
        <f>COUNTIF($E$9:E120,E120)</f>
        <v>60</v>
      </c>
      <c r="H120" s="60"/>
      <c r="I120" s="5"/>
    </row>
    <row r="121" spans="2:9" x14ac:dyDescent="0.35">
      <c r="B121" s="15"/>
      <c r="C121" s="33"/>
      <c r="D121" s="1">
        <f>+tblRace2G[[#This Row],[Position]]</f>
        <v>0</v>
      </c>
      <c r="E121" s="14" t="str">
        <f>IFERROR(VLOOKUP('Race2-Girl'!$C121,TeamDec!$D$9:$H$465,5,FALSE),"")</f>
        <v/>
      </c>
      <c r="F121" s="16" t="str">
        <f>IFERROR(VLOOKUP('Race2-Girl'!$C121,TeamDec!$D$9:$H$465,3,FALSE),"")</f>
        <v/>
      </c>
      <c r="G121" s="14">
        <f>COUNTIF($E$9:E121,E121)</f>
        <v>61</v>
      </c>
      <c r="H121" s="60"/>
      <c r="I121" s="5"/>
    </row>
    <row r="122" spans="2:9" x14ac:dyDescent="0.35">
      <c r="B122" s="15"/>
      <c r="C122" s="33"/>
      <c r="D122" s="1">
        <f>+tblRace2G[[#This Row],[Position]]</f>
        <v>0</v>
      </c>
      <c r="E122" s="14" t="str">
        <f>IFERROR(VLOOKUP('Race2-Girl'!$C122,TeamDec!$D$9:$H$465,5,FALSE),"")</f>
        <v/>
      </c>
      <c r="F122" s="16" t="str">
        <f>IFERROR(VLOOKUP('Race2-Girl'!$C122,TeamDec!$D$9:$H$465,3,FALSE),"")</f>
        <v/>
      </c>
      <c r="G122" s="14">
        <f>COUNTIF($E$9:E122,E122)</f>
        <v>62</v>
      </c>
      <c r="H122" s="60"/>
      <c r="I122" s="5"/>
    </row>
    <row r="123" spans="2:9" x14ac:dyDescent="0.35">
      <c r="B123" s="15"/>
      <c r="C123" s="33"/>
      <c r="D123" s="1">
        <f>+tblRace2G[[#This Row],[Position]]</f>
        <v>0</v>
      </c>
      <c r="E123" s="14" t="str">
        <f>IFERROR(VLOOKUP('Race2-Girl'!$C123,TeamDec!$D$9:$H$465,5,FALSE),"")</f>
        <v/>
      </c>
      <c r="F123" s="16" t="str">
        <f>IFERROR(VLOOKUP('Race2-Girl'!$C123,TeamDec!$D$9:$H$465,3,FALSE),"")</f>
        <v/>
      </c>
      <c r="G123" s="14">
        <f>COUNTIF($E$9:E123,E123)</f>
        <v>63</v>
      </c>
      <c r="H123" s="60"/>
      <c r="I123" s="5"/>
    </row>
    <row r="124" spans="2:9" x14ac:dyDescent="0.35">
      <c r="B124" s="15"/>
      <c r="C124" s="33"/>
      <c r="D124" s="1">
        <f>+tblRace2G[[#This Row],[Position]]</f>
        <v>0</v>
      </c>
      <c r="E124" s="14" t="str">
        <f>IFERROR(VLOOKUP('Race2-Girl'!$C124,TeamDec!$D$9:$H$465,5,FALSE),"")</f>
        <v/>
      </c>
      <c r="F124" s="16" t="str">
        <f>IFERROR(VLOOKUP('Race2-Girl'!$C124,TeamDec!$D$9:$H$465,3,FALSE),"")</f>
        <v/>
      </c>
      <c r="G124" s="14">
        <f>COUNTIF($E$9:E124,E124)</f>
        <v>64</v>
      </c>
      <c r="H124" s="60"/>
      <c r="I124" s="5"/>
    </row>
    <row r="125" spans="2:9" x14ac:dyDescent="0.35">
      <c r="B125" s="15"/>
      <c r="C125" s="33"/>
      <c r="D125" s="1">
        <f>+tblRace2G[[#This Row],[Position]]</f>
        <v>0</v>
      </c>
      <c r="E125" s="14" t="str">
        <f>IFERROR(VLOOKUP('Race2-Girl'!$C125,TeamDec!$D$9:$H$465,5,FALSE),"")</f>
        <v/>
      </c>
      <c r="F125" s="16" t="str">
        <f>IFERROR(VLOOKUP('Race2-Girl'!$C125,TeamDec!$D$9:$H$465,3,FALSE),"")</f>
        <v/>
      </c>
      <c r="G125" s="14">
        <f>COUNTIF($E$9:E125,E125)</f>
        <v>65</v>
      </c>
      <c r="H125" s="60"/>
      <c r="I125" s="5"/>
    </row>
    <row r="126" spans="2:9" x14ac:dyDescent="0.35">
      <c r="B126" s="15"/>
      <c r="C126" s="33"/>
      <c r="D126" s="1">
        <f>+tblRace2G[[#This Row],[Position]]</f>
        <v>0</v>
      </c>
      <c r="E126" s="14" t="str">
        <f>IFERROR(VLOOKUP('Race2-Girl'!$C126,TeamDec!$D$9:$H$465,5,FALSE),"")</f>
        <v/>
      </c>
      <c r="F126" s="16" t="str">
        <f>IFERROR(VLOOKUP('Race2-Girl'!$C126,TeamDec!$D$9:$H$465,3,FALSE),"")</f>
        <v/>
      </c>
      <c r="G126" s="14">
        <f>COUNTIF($E$9:E126,E126)</f>
        <v>66</v>
      </c>
      <c r="H126" s="60"/>
      <c r="I126" s="5"/>
    </row>
    <row r="127" spans="2:9" x14ac:dyDescent="0.35">
      <c r="B127" s="15"/>
      <c r="C127" s="33"/>
      <c r="D127" s="1">
        <f>+tblRace2G[[#This Row],[Position]]</f>
        <v>0</v>
      </c>
      <c r="E127" s="14" t="str">
        <f>IFERROR(VLOOKUP('Race2-Girl'!$C127,TeamDec!$D$9:$H$465,5,FALSE),"")</f>
        <v/>
      </c>
      <c r="F127" s="16" t="str">
        <f>IFERROR(VLOOKUP('Race2-Girl'!$C127,TeamDec!$D$9:$H$465,3,FALSE),"")</f>
        <v/>
      </c>
      <c r="G127" s="14">
        <f>COUNTIF($E$9:E127,E127)</f>
        <v>67</v>
      </c>
      <c r="H127" s="60"/>
      <c r="I127" s="5"/>
    </row>
    <row r="128" spans="2:9" x14ac:dyDescent="0.35">
      <c r="B128" s="15"/>
      <c r="C128" s="33"/>
      <c r="D128" s="1">
        <f>+tblRace2G[[#This Row],[Position]]</f>
        <v>0</v>
      </c>
      <c r="E128" s="14" t="str">
        <f>IFERROR(VLOOKUP('Race2-Girl'!$C128,TeamDec!$D$9:$H$465,5,FALSE),"")</f>
        <v/>
      </c>
      <c r="F128" s="16" t="str">
        <f>IFERROR(VLOOKUP('Race2-Girl'!$C128,TeamDec!$D$9:$H$465,3,FALSE),"")</f>
        <v/>
      </c>
      <c r="G128" s="14">
        <f>COUNTIF($E$9:E128,E128)</f>
        <v>68</v>
      </c>
      <c r="H128" s="60"/>
      <c r="I128" s="5"/>
    </row>
    <row r="129" spans="2:9" x14ac:dyDescent="0.35">
      <c r="B129" s="15"/>
      <c r="C129" s="33"/>
      <c r="D129" s="1">
        <f>+tblRace2G[[#This Row],[Position]]</f>
        <v>0</v>
      </c>
      <c r="E129" s="14" t="str">
        <f>IFERROR(VLOOKUP('Race2-Girl'!$C129,TeamDec!$D$9:$H$465,5,FALSE),"")</f>
        <v/>
      </c>
      <c r="F129" s="16" t="str">
        <f>IFERROR(VLOOKUP('Race2-Girl'!$C129,TeamDec!$D$9:$H$465,3,FALSE),"")</f>
        <v/>
      </c>
      <c r="G129" s="14">
        <f>COUNTIF($E$9:E129,E129)</f>
        <v>69</v>
      </c>
      <c r="H129" s="60"/>
      <c r="I129" s="5"/>
    </row>
    <row r="130" spans="2:9" x14ac:dyDescent="0.35">
      <c r="B130" s="15"/>
      <c r="C130" s="33"/>
      <c r="D130" s="1">
        <f>+tblRace2G[[#This Row],[Position]]</f>
        <v>0</v>
      </c>
      <c r="E130" s="14" t="str">
        <f>IFERROR(VLOOKUP('Race2-Girl'!$C130,TeamDec!$D$9:$H$465,5,FALSE),"")</f>
        <v/>
      </c>
      <c r="F130" s="16" t="str">
        <f>IFERROR(VLOOKUP('Race2-Girl'!$C130,TeamDec!$D$9:$H$465,3,FALSE),"")</f>
        <v/>
      </c>
      <c r="G130" s="14">
        <f>COUNTIF($E$9:E130,E130)</f>
        <v>70</v>
      </c>
      <c r="H130" s="60"/>
      <c r="I130" s="5"/>
    </row>
    <row r="131" spans="2:9" x14ac:dyDescent="0.35">
      <c r="B131" s="15"/>
      <c r="C131" s="33"/>
      <c r="D131" s="1">
        <f>+tblRace2G[[#This Row],[Position]]</f>
        <v>0</v>
      </c>
      <c r="E131" s="14" t="str">
        <f>IFERROR(VLOOKUP('Race2-Girl'!$C131,TeamDec!$D$9:$H$465,5,FALSE),"")</f>
        <v/>
      </c>
      <c r="F131" s="16" t="str">
        <f>IFERROR(VLOOKUP('Race2-Girl'!$C131,TeamDec!$D$9:$H$465,3,FALSE),"")</f>
        <v/>
      </c>
      <c r="G131" s="14">
        <f>COUNTIF($E$9:E131,E131)</f>
        <v>71</v>
      </c>
      <c r="H131" s="60"/>
      <c r="I131" s="5"/>
    </row>
    <row r="132" spans="2:9" x14ac:dyDescent="0.35">
      <c r="B132" s="15"/>
      <c r="C132" s="33"/>
      <c r="D132" s="1">
        <f>+tblRace2G[[#This Row],[Position]]</f>
        <v>0</v>
      </c>
      <c r="E132" s="14" t="str">
        <f>IFERROR(VLOOKUP('Race2-Girl'!$C132,TeamDec!$D$9:$H$465,5,FALSE),"")</f>
        <v/>
      </c>
      <c r="F132" s="16" t="str">
        <f>IFERROR(VLOOKUP('Race2-Girl'!$C132,TeamDec!$D$9:$H$465,3,FALSE),"")</f>
        <v/>
      </c>
      <c r="G132" s="14">
        <f>COUNTIF($E$9:E132,E132)</f>
        <v>72</v>
      </c>
      <c r="H132" s="60"/>
      <c r="I132" s="5"/>
    </row>
    <row r="133" spans="2:9" x14ac:dyDescent="0.35">
      <c r="B133" s="15"/>
      <c r="C133" s="33"/>
      <c r="D133" s="1">
        <f>+tblRace2G[[#This Row],[Position]]</f>
        <v>0</v>
      </c>
      <c r="E133" s="14" t="str">
        <f>IFERROR(VLOOKUP('Race2-Girl'!$C133,TeamDec!$D$9:$H$465,5,FALSE),"")</f>
        <v/>
      </c>
      <c r="F133" s="16" t="str">
        <f>IFERROR(VLOOKUP('Race2-Girl'!$C133,TeamDec!$D$9:$H$465,3,FALSE),"")</f>
        <v/>
      </c>
      <c r="G133" s="14">
        <f>COUNTIF($E$9:E133,E133)</f>
        <v>73</v>
      </c>
      <c r="H133" s="60"/>
      <c r="I133" s="5"/>
    </row>
    <row r="134" spans="2:9" x14ac:dyDescent="0.35">
      <c r="B134" s="15"/>
      <c r="C134" s="33"/>
      <c r="D134" s="1">
        <f>+tblRace2G[[#This Row],[Position]]</f>
        <v>0</v>
      </c>
      <c r="E134" s="14" t="str">
        <f>IFERROR(VLOOKUP('Race2-Girl'!$C134,TeamDec!$D$9:$H$465,5,FALSE),"")</f>
        <v/>
      </c>
      <c r="F134" s="16" t="str">
        <f>IFERROR(VLOOKUP('Race2-Girl'!$C134,TeamDec!$D$9:$H$465,3,FALSE),"")</f>
        <v/>
      </c>
      <c r="G134" s="14">
        <f>COUNTIF($E$9:E134,E134)</f>
        <v>74</v>
      </c>
      <c r="H134" s="60"/>
      <c r="I134" s="5"/>
    </row>
    <row r="135" spans="2:9" x14ac:dyDescent="0.35">
      <c r="B135" s="15"/>
      <c r="C135" s="33"/>
      <c r="D135" s="1">
        <f>+tblRace2G[[#This Row],[Position]]</f>
        <v>0</v>
      </c>
      <c r="E135" s="14" t="str">
        <f>IFERROR(VLOOKUP('Race2-Girl'!$C135,TeamDec!$D$9:$H$465,5,FALSE),"")</f>
        <v/>
      </c>
      <c r="F135" s="16" t="str">
        <f>IFERROR(VLOOKUP('Race2-Girl'!$C135,TeamDec!$D$9:$H$465,3,FALSE),"")</f>
        <v/>
      </c>
      <c r="G135" s="14">
        <f>COUNTIF($E$9:E135,E135)</f>
        <v>75</v>
      </c>
      <c r="H135" s="60"/>
      <c r="I135" s="5"/>
    </row>
    <row r="136" spans="2:9" x14ac:dyDescent="0.35">
      <c r="B136" s="15"/>
      <c r="C136" s="33"/>
      <c r="D136" s="1">
        <f>+tblRace2G[[#This Row],[Position]]</f>
        <v>0</v>
      </c>
      <c r="E136" s="14" t="str">
        <f>IFERROR(VLOOKUP('Race2-Girl'!$C136,TeamDec!$D$9:$H$465,5,FALSE),"")</f>
        <v/>
      </c>
      <c r="F136" s="16" t="str">
        <f>IFERROR(VLOOKUP('Race2-Girl'!$C136,TeamDec!$D$9:$H$465,3,FALSE),"")</f>
        <v/>
      </c>
      <c r="G136" s="14">
        <f>COUNTIF($E$9:E136,E136)</f>
        <v>76</v>
      </c>
      <c r="H136" s="60"/>
      <c r="I136" s="5"/>
    </row>
    <row r="137" spans="2:9" x14ac:dyDescent="0.35">
      <c r="B137" s="15"/>
      <c r="C137" s="33"/>
      <c r="D137" s="1">
        <f>+tblRace2G[[#This Row],[Position]]</f>
        <v>0</v>
      </c>
      <c r="E137" s="14" t="str">
        <f>IFERROR(VLOOKUP('Race2-Girl'!$C137,TeamDec!$D$9:$H$465,5,FALSE),"")</f>
        <v/>
      </c>
      <c r="F137" s="16" t="str">
        <f>IFERROR(VLOOKUP('Race2-Girl'!$C137,TeamDec!$D$9:$H$465,3,FALSE),"")</f>
        <v/>
      </c>
      <c r="G137" s="14">
        <f>COUNTIF($E$9:E137,E137)</f>
        <v>77</v>
      </c>
      <c r="H137" s="60"/>
      <c r="I137" s="5"/>
    </row>
    <row r="138" spans="2:9" x14ac:dyDescent="0.35">
      <c r="B138" s="15"/>
      <c r="C138" s="33"/>
      <c r="D138" s="1">
        <f>+tblRace2G[[#This Row],[Position]]</f>
        <v>0</v>
      </c>
      <c r="E138" s="14" t="str">
        <f>IFERROR(VLOOKUP('Race2-Girl'!$C138,TeamDec!$D$9:$H$465,5,FALSE),"")</f>
        <v/>
      </c>
      <c r="F138" s="16" t="str">
        <f>IFERROR(VLOOKUP('Race2-Girl'!$C138,TeamDec!$D$9:$H$465,3,FALSE),"")</f>
        <v/>
      </c>
      <c r="G138" s="14">
        <f>COUNTIF($E$9:E138,E138)</f>
        <v>78</v>
      </c>
      <c r="H138" s="60"/>
      <c r="I138" s="5"/>
    </row>
    <row r="139" spans="2:9" x14ac:dyDescent="0.35">
      <c r="B139" s="15"/>
      <c r="C139" s="33"/>
      <c r="D139" s="1">
        <f>+tblRace2G[[#This Row],[Position]]</f>
        <v>0</v>
      </c>
      <c r="E139" s="14" t="str">
        <f>IFERROR(VLOOKUP('Race2-Girl'!$C139,TeamDec!$D$9:$H$465,5,FALSE),"")</f>
        <v/>
      </c>
      <c r="F139" s="16" t="str">
        <f>IFERROR(VLOOKUP('Race2-Girl'!$C139,TeamDec!$D$9:$H$465,3,FALSE),"")</f>
        <v/>
      </c>
      <c r="G139" s="14">
        <f>COUNTIF($E$9:E139,E139)</f>
        <v>79</v>
      </c>
      <c r="H139" s="60"/>
      <c r="I139" s="5"/>
    </row>
    <row r="140" spans="2:9" x14ac:dyDescent="0.35">
      <c r="B140" s="15"/>
      <c r="C140" s="33"/>
      <c r="D140" s="1">
        <f>+tblRace2G[[#This Row],[Position]]</f>
        <v>0</v>
      </c>
      <c r="E140" s="14" t="str">
        <f>IFERROR(VLOOKUP('Race2-Girl'!$C140,TeamDec!$D$9:$H$465,5,FALSE),"")</f>
        <v/>
      </c>
      <c r="F140" s="16" t="str">
        <f>IFERROR(VLOOKUP('Race2-Girl'!$C140,TeamDec!$D$9:$H$465,3,FALSE),"")</f>
        <v/>
      </c>
      <c r="G140" s="14">
        <f>COUNTIF($E$9:E140,E140)</f>
        <v>80</v>
      </c>
      <c r="H140" s="60"/>
      <c r="I140" s="5"/>
    </row>
    <row r="141" spans="2:9" x14ac:dyDescent="0.35">
      <c r="B141" s="15"/>
      <c r="C141" s="33"/>
      <c r="D141" s="1">
        <f>+tblRace2G[[#This Row],[Position]]</f>
        <v>0</v>
      </c>
      <c r="E141" s="14" t="str">
        <f>IFERROR(VLOOKUP('Race2-Girl'!$C141,TeamDec!$D$9:$H$465,5,FALSE),"")</f>
        <v/>
      </c>
      <c r="F141" s="16" t="str">
        <f>IFERROR(VLOOKUP('Race2-Girl'!$C141,TeamDec!$D$9:$H$465,3,FALSE),"")</f>
        <v/>
      </c>
      <c r="G141" s="14">
        <f>COUNTIF($E$9:E141,E141)</f>
        <v>81</v>
      </c>
      <c r="H141" s="60"/>
      <c r="I141" s="5"/>
    </row>
    <row r="142" spans="2:9" x14ac:dyDescent="0.35">
      <c r="B142" s="15"/>
      <c r="C142" s="33"/>
      <c r="D142" s="1">
        <f>+tblRace2G[[#This Row],[Position]]</f>
        <v>0</v>
      </c>
      <c r="E142" s="14" t="str">
        <f>IFERROR(VLOOKUP('Race2-Girl'!$C142,TeamDec!$D$9:$H$465,5,FALSE),"")</f>
        <v/>
      </c>
      <c r="F142" s="16" t="str">
        <f>IFERROR(VLOOKUP('Race2-Girl'!$C142,TeamDec!$D$9:$H$465,3,FALSE),"")</f>
        <v/>
      </c>
      <c r="G142" s="14">
        <f>COUNTIF($E$9:E142,E142)</f>
        <v>82</v>
      </c>
      <c r="H142" s="60"/>
      <c r="I142" s="5"/>
    </row>
    <row r="143" spans="2:9" x14ac:dyDescent="0.35">
      <c r="B143" s="15"/>
      <c r="C143" s="33"/>
      <c r="D143" s="1">
        <f>+tblRace2G[[#This Row],[Position]]</f>
        <v>0</v>
      </c>
      <c r="E143" s="14" t="str">
        <f>IFERROR(VLOOKUP('Race2-Girl'!$C143,TeamDec!$D$9:$H$465,5,FALSE),"")</f>
        <v/>
      </c>
      <c r="F143" s="16" t="str">
        <f>IFERROR(VLOOKUP('Race2-Girl'!$C143,TeamDec!$D$9:$H$465,3,FALSE),"")</f>
        <v/>
      </c>
      <c r="G143" s="14">
        <f>COUNTIF($E$9:E143,E143)</f>
        <v>83</v>
      </c>
      <c r="H143" s="60"/>
      <c r="I143" s="5"/>
    </row>
    <row r="144" spans="2:9" x14ac:dyDescent="0.35">
      <c r="B144" s="15"/>
      <c r="C144" s="33"/>
      <c r="D144" s="1">
        <f>+tblRace2G[[#This Row],[Position]]</f>
        <v>0</v>
      </c>
      <c r="E144" s="14" t="str">
        <f>IFERROR(VLOOKUP('Race2-Girl'!$C144,TeamDec!$D$9:$H$465,5,FALSE),"")</f>
        <v/>
      </c>
      <c r="F144" s="16" t="str">
        <f>IFERROR(VLOOKUP('Race2-Girl'!$C144,TeamDec!$D$9:$H$465,3,FALSE),"")</f>
        <v/>
      </c>
      <c r="G144" s="14">
        <f>COUNTIF($E$9:E144,E144)</f>
        <v>84</v>
      </c>
      <c r="H144" s="60"/>
      <c r="I144" s="5"/>
    </row>
    <row r="145" spans="2:9" x14ac:dyDescent="0.35">
      <c r="B145" s="15"/>
      <c r="C145" s="33"/>
      <c r="D145" s="1">
        <f>+tblRace2G[[#This Row],[Position]]</f>
        <v>0</v>
      </c>
      <c r="E145" s="14" t="str">
        <f>IFERROR(VLOOKUP('Race2-Girl'!$C145,TeamDec!$D$9:$H$465,5,FALSE),"")</f>
        <v/>
      </c>
      <c r="F145" s="16" t="str">
        <f>IFERROR(VLOOKUP('Race2-Girl'!$C145,TeamDec!$D$9:$H$465,3,FALSE),"")</f>
        <v/>
      </c>
      <c r="G145" s="14">
        <f>COUNTIF($E$9:E145,E145)</f>
        <v>85</v>
      </c>
      <c r="H145" s="60"/>
      <c r="I145" s="5"/>
    </row>
    <row r="146" spans="2:9" x14ac:dyDescent="0.35">
      <c r="B146" s="15"/>
      <c r="C146" s="33"/>
      <c r="D146" s="1">
        <f>+tblRace2G[[#This Row],[Position]]</f>
        <v>0</v>
      </c>
      <c r="E146" s="14" t="str">
        <f>IFERROR(VLOOKUP('Race2-Girl'!$C146,TeamDec!$D$9:$H$465,5,FALSE),"")</f>
        <v/>
      </c>
      <c r="F146" s="16" t="str">
        <f>IFERROR(VLOOKUP('Race2-Girl'!$C146,TeamDec!$D$9:$H$465,3,FALSE),"")</f>
        <v/>
      </c>
      <c r="G146" s="14">
        <f>COUNTIF($E$9:E146,E146)</f>
        <v>86</v>
      </c>
      <c r="H146" s="60"/>
      <c r="I146" s="5"/>
    </row>
    <row r="147" spans="2:9" x14ac:dyDescent="0.35">
      <c r="B147" s="15"/>
      <c r="C147" s="33"/>
      <c r="D147" s="1">
        <f>+tblRace2G[[#This Row],[Position]]</f>
        <v>0</v>
      </c>
      <c r="E147" s="14" t="str">
        <f>IFERROR(VLOOKUP('Race2-Girl'!$C147,TeamDec!$D$9:$H$465,5,FALSE),"")</f>
        <v/>
      </c>
      <c r="F147" s="16" t="str">
        <f>IFERROR(VLOOKUP('Race2-Girl'!$C147,TeamDec!$D$9:$H$465,3,FALSE),"")</f>
        <v/>
      </c>
      <c r="G147" s="14">
        <f>COUNTIF($E$9:E147,E147)</f>
        <v>87</v>
      </c>
      <c r="H147" s="60"/>
      <c r="I147" s="5"/>
    </row>
    <row r="148" spans="2:9" x14ac:dyDescent="0.35">
      <c r="B148" s="15"/>
      <c r="C148" s="33"/>
      <c r="D148" s="1">
        <f>+tblRace2G[[#This Row],[Position]]</f>
        <v>0</v>
      </c>
      <c r="E148" s="14" t="str">
        <f>IFERROR(VLOOKUP('Race2-Girl'!$C148,TeamDec!$D$9:$H$465,5,FALSE),"")</f>
        <v/>
      </c>
      <c r="F148" s="16" t="str">
        <f>IFERROR(VLOOKUP('Race2-Girl'!$C148,TeamDec!$D$9:$H$465,3,FALSE),"")</f>
        <v/>
      </c>
      <c r="G148" s="14">
        <f>COUNTIF($E$9:E148,E148)</f>
        <v>88</v>
      </c>
      <c r="H148" s="60"/>
      <c r="I148" s="5"/>
    </row>
    <row r="149" spans="2:9" x14ac:dyDescent="0.35">
      <c r="B149" s="15"/>
      <c r="C149" s="33"/>
      <c r="D149" s="1">
        <f>+tblRace2G[[#This Row],[Position]]</f>
        <v>0</v>
      </c>
      <c r="E149" s="14" t="str">
        <f>IFERROR(VLOOKUP('Race2-Girl'!$C149,TeamDec!$D$9:$H$465,5,FALSE),"")</f>
        <v/>
      </c>
      <c r="F149" s="16" t="str">
        <f>IFERROR(VLOOKUP('Race2-Girl'!$C149,TeamDec!$D$9:$H$465,3,FALSE),"")</f>
        <v/>
      </c>
      <c r="G149" s="14">
        <f>COUNTIF($E$9:E149,E149)</f>
        <v>89</v>
      </c>
      <c r="H149" s="60"/>
      <c r="I149" s="5"/>
    </row>
    <row r="150" spans="2:9" x14ac:dyDescent="0.35">
      <c r="B150" s="15"/>
      <c r="C150" s="33"/>
      <c r="D150" s="1">
        <f>+tblRace2G[[#This Row],[Position]]</f>
        <v>0</v>
      </c>
      <c r="E150" s="14" t="str">
        <f>IFERROR(VLOOKUP('Race2-Girl'!$C150,TeamDec!$D$9:$H$465,5,FALSE),"")</f>
        <v/>
      </c>
      <c r="F150" s="16" t="str">
        <f>IFERROR(VLOOKUP('Race2-Girl'!$C150,TeamDec!$D$9:$H$465,3,FALSE),"")</f>
        <v/>
      </c>
      <c r="G150" s="14">
        <f>COUNTIF($E$9:E150,E150)</f>
        <v>90</v>
      </c>
      <c r="H150" s="60"/>
      <c r="I150" s="5"/>
    </row>
    <row r="151" spans="2:9" x14ac:dyDescent="0.35">
      <c r="B151" s="15"/>
      <c r="C151" s="33"/>
      <c r="D151" s="1">
        <f>+tblRace2G[[#This Row],[Position]]</f>
        <v>0</v>
      </c>
      <c r="E151" s="14" t="str">
        <f>IFERROR(VLOOKUP('Race2-Girl'!$C151,TeamDec!$D$9:$H$465,5,FALSE),"")</f>
        <v/>
      </c>
      <c r="F151" s="16" t="str">
        <f>IFERROR(VLOOKUP('Race2-Girl'!$C151,TeamDec!$D$9:$H$465,3,FALSE),"")</f>
        <v/>
      </c>
      <c r="G151" s="14">
        <f>COUNTIF($E$9:E151,E151)</f>
        <v>91</v>
      </c>
      <c r="H151" s="60"/>
      <c r="I151" s="5"/>
    </row>
    <row r="152" spans="2:9" x14ac:dyDescent="0.35">
      <c r="B152" s="15"/>
      <c r="C152" s="33"/>
      <c r="D152" s="1">
        <f>+tblRace2G[[#This Row],[Position]]</f>
        <v>0</v>
      </c>
      <c r="E152" s="14" t="str">
        <f>IFERROR(VLOOKUP('Race2-Girl'!$C152,TeamDec!$D$9:$H$465,5,FALSE),"")</f>
        <v/>
      </c>
      <c r="F152" s="16" t="str">
        <f>IFERROR(VLOOKUP('Race2-Girl'!$C152,TeamDec!$D$9:$H$465,3,FALSE),"")</f>
        <v/>
      </c>
      <c r="G152" s="14">
        <f>COUNTIF($E$9:E152,E152)</f>
        <v>92</v>
      </c>
      <c r="H152" s="60"/>
      <c r="I152" s="5"/>
    </row>
    <row r="153" spans="2:9" x14ac:dyDescent="0.35">
      <c r="B153" s="15"/>
      <c r="C153" s="33"/>
      <c r="D153" s="1">
        <f>+tblRace2G[[#This Row],[Position]]</f>
        <v>0</v>
      </c>
      <c r="E153" s="14" t="str">
        <f>IFERROR(VLOOKUP('Race2-Girl'!$C153,TeamDec!$D$9:$H$465,5,FALSE),"")</f>
        <v/>
      </c>
      <c r="F153" s="16" t="str">
        <f>IFERROR(VLOOKUP('Race2-Girl'!$C153,TeamDec!$D$9:$H$465,3,FALSE),"")</f>
        <v/>
      </c>
      <c r="G153" s="14">
        <f>COUNTIF($E$9:E153,E153)</f>
        <v>93</v>
      </c>
      <c r="H153" s="60"/>
      <c r="I153" s="5"/>
    </row>
    <row r="154" spans="2:9" x14ac:dyDescent="0.35">
      <c r="B154" s="15"/>
      <c r="C154" s="33"/>
      <c r="D154" s="1">
        <f>+tblRace2G[[#This Row],[Position]]</f>
        <v>0</v>
      </c>
      <c r="E154" s="14" t="str">
        <f>IFERROR(VLOOKUP('Race2-Girl'!$C154,TeamDec!$D$9:$H$465,5,FALSE),"")</f>
        <v/>
      </c>
      <c r="F154" s="16" t="str">
        <f>IFERROR(VLOOKUP('Race2-Girl'!$C154,TeamDec!$D$9:$H$465,3,FALSE),"")</f>
        <v/>
      </c>
      <c r="G154" s="14">
        <f>COUNTIF($E$9:E154,E154)</f>
        <v>94</v>
      </c>
      <c r="H154" s="60"/>
      <c r="I154" s="5"/>
    </row>
    <row r="155" spans="2:9" x14ac:dyDescent="0.35">
      <c r="B155" s="15"/>
      <c r="C155" s="33"/>
      <c r="D155" s="1">
        <f>+tblRace2G[[#This Row],[Position]]</f>
        <v>0</v>
      </c>
      <c r="E155" s="14" t="str">
        <f>IFERROR(VLOOKUP('Race2-Girl'!$C155,TeamDec!$D$9:$H$465,5,FALSE),"")</f>
        <v/>
      </c>
      <c r="F155" s="16" t="str">
        <f>IFERROR(VLOOKUP('Race2-Girl'!$C155,TeamDec!$D$9:$H$465,3,FALSE),"")</f>
        <v/>
      </c>
      <c r="G155" s="14">
        <f>COUNTIF($E$9:E155,E155)</f>
        <v>95</v>
      </c>
      <c r="H155" s="60"/>
      <c r="I155" s="5"/>
    </row>
    <row r="156" spans="2:9" x14ac:dyDescent="0.35">
      <c r="B156" s="15"/>
      <c r="C156" s="33"/>
      <c r="D156" s="1">
        <f>+tblRace2G[[#This Row],[Position]]</f>
        <v>0</v>
      </c>
      <c r="E156" s="14" t="str">
        <f>IFERROR(VLOOKUP('Race2-Girl'!$C156,TeamDec!$D$9:$H$465,5,FALSE),"")</f>
        <v/>
      </c>
      <c r="F156" s="16" t="str">
        <f>IFERROR(VLOOKUP('Race2-Girl'!$C156,TeamDec!$D$9:$H$465,3,FALSE),"")</f>
        <v/>
      </c>
      <c r="G156" s="14">
        <f>COUNTIF($E$9:E156,E156)</f>
        <v>96</v>
      </c>
      <c r="H156" s="60"/>
      <c r="I156" s="5"/>
    </row>
    <row r="157" spans="2:9" x14ac:dyDescent="0.35">
      <c r="B157" s="15"/>
      <c r="C157" s="33"/>
      <c r="D157" s="1">
        <f>+tblRace2G[[#This Row],[Position]]</f>
        <v>0</v>
      </c>
      <c r="E157" s="14" t="str">
        <f>IFERROR(VLOOKUP('Race2-Girl'!$C157,TeamDec!$D$9:$H$465,5,FALSE),"")</f>
        <v/>
      </c>
      <c r="F157" s="16" t="str">
        <f>IFERROR(VLOOKUP('Race2-Girl'!$C157,TeamDec!$D$9:$H$465,3,FALSE),"")</f>
        <v/>
      </c>
      <c r="G157" s="14">
        <f>COUNTIF($E$9:E157,E157)</f>
        <v>97</v>
      </c>
      <c r="H157" s="60"/>
      <c r="I157" s="5"/>
    </row>
    <row r="158" spans="2:9" x14ac:dyDescent="0.35">
      <c r="B158" s="15"/>
      <c r="C158" s="33"/>
      <c r="D158" s="1">
        <f>+tblRace2G[[#This Row],[Position]]</f>
        <v>0</v>
      </c>
      <c r="E158" s="14" t="str">
        <f>IFERROR(VLOOKUP('Race2-Girl'!$C158,TeamDec!$D$9:$H$465,5,FALSE),"")</f>
        <v/>
      </c>
      <c r="F158" s="16" t="str">
        <f>IFERROR(VLOOKUP('Race2-Girl'!$C158,TeamDec!$D$9:$H$465,3,FALSE),"")</f>
        <v/>
      </c>
      <c r="G158" s="14">
        <f>COUNTIF($E$9:E158,E158)</f>
        <v>98</v>
      </c>
      <c r="H158" s="60"/>
      <c r="I158" s="5"/>
    </row>
    <row r="159" spans="2:9" x14ac:dyDescent="0.35">
      <c r="B159" s="15"/>
      <c r="C159" s="33"/>
      <c r="D159" s="1">
        <f>+tblRace2G[[#This Row],[Position]]</f>
        <v>0</v>
      </c>
      <c r="E159" s="14" t="str">
        <f>IFERROR(VLOOKUP('Race2-Girl'!$C159,TeamDec!$D$9:$H$465,5,FALSE),"")</f>
        <v/>
      </c>
      <c r="F159" s="16" t="str">
        <f>IFERROR(VLOOKUP('Race2-Girl'!$C159,TeamDec!$D$9:$H$465,3,FALSE),"")</f>
        <v/>
      </c>
      <c r="G159" s="14">
        <f>COUNTIF($E$9:E159,E159)</f>
        <v>99</v>
      </c>
      <c r="H159" s="60"/>
      <c r="I159" s="5"/>
    </row>
    <row r="160" spans="2:9" x14ac:dyDescent="0.35">
      <c r="B160" s="15"/>
      <c r="C160" s="33"/>
      <c r="D160" s="1">
        <f>+tblRace2G[[#This Row],[Position]]</f>
        <v>0</v>
      </c>
      <c r="E160" s="14" t="str">
        <f>IFERROR(VLOOKUP('Race2-Girl'!$C160,TeamDec!$D$9:$H$465,5,FALSE),"")</f>
        <v/>
      </c>
      <c r="F160" s="16" t="str">
        <f>IFERROR(VLOOKUP('Race2-Girl'!$C160,TeamDec!$D$9:$H$465,3,FALSE),"")</f>
        <v/>
      </c>
      <c r="G160" s="14">
        <f>COUNTIF($E$9:E160,E160)</f>
        <v>100</v>
      </c>
      <c r="H160" s="60"/>
      <c r="I160" s="5"/>
    </row>
    <row r="161" spans="2:9" x14ac:dyDescent="0.35">
      <c r="B161" s="15"/>
      <c r="C161" s="33"/>
      <c r="D161" s="1">
        <f>+tblRace2G[[#This Row],[Position]]</f>
        <v>0</v>
      </c>
      <c r="E161" s="14" t="str">
        <f>IFERROR(VLOOKUP('Race2-Girl'!$C161,TeamDec!$D$9:$H$465,5,FALSE),"")</f>
        <v/>
      </c>
      <c r="F161" s="16" t="str">
        <f>IFERROR(VLOOKUP('Race2-Girl'!$C161,TeamDec!$D$9:$H$465,3,FALSE),"")</f>
        <v/>
      </c>
      <c r="G161" s="14">
        <f>COUNTIF($E$9:E161,E161)</f>
        <v>101</v>
      </c>
      <c r="H161" s="60"/>
      <c r="I161" s="5"/>
    </row>
    <row r="162" spans="2:9" x14ac:dyDescent="0.35">
      <c r="B162" s="15"/>
      <c r="C162" s="33"/>
      <c r="D162" s="1">
        <f>+tblRace2G[[#This Row],[Position]]</f>
        <v>0</v>
      </c>
      <c r="E162" s="14" t="str">
        <f>IFERROR(VLOOKUP('Race2-Girl'!$C162,TeamDec!$D$9:$H$465,5,FALSE),"")</f>
        <v/>
      </c>
      <c r="F162" s="16" t="str">
        <f>IFERROR(VLOOKUP('Race2-Girl'!$C162,TeamDec!$D$9:$H$465,3,FALSE),"")</f>
        <v/>
      </c>
      <c r="G162" s="14">
        <f>COUNTIF($E$9:E162,E162)</f>
        <v>102</v>
      </c>
      <c r="H162" s="60"/>
      <c r="I162" s="5"/>
    </row>
    <row r="163" spans="2:9" x14ac:dyDescent="0.35">
      <c r="B163" s="15"/>
      <c r="C163" s="33"/>
      <c r="D163" s="1">
        <f>+tblRace2G[[#This Row],[Position]]</f>
        <v>0</v>
      </c>
      <c r="E163" s="14" t="str">
        <f>IFERROR(VLOOKUP('Race2-Girl'!$C163,TeamDec!$D$9:$H$465,5,FALSE),"")</f>
        <v/>
      </c>
      <c r="F163" s="16" t="str">
        <f>IFERROR(VLOOKUP('Race2-Girl'!$C163,TeamDec!$D$9:$H$465,3,FALSE),"")</f>
        <v/>
      </c>
      <c r="G163" s="14">
        <f>COUNTIF($E$9:E163,E163)</f>
        <v>103</v>
      </c>
      <c r="H163" s="60"/>
      <c r="I163" s="5"/>
    </row>
    <row r="164" spans="2:9" x14ac:dyDescent="0.35">
      <c r="B164" s="15"/>
      <c r="C164" s="33"/>
      <c r="D164" s="1">
        <f>+tblRace2G[[#This Row],[Position]]</f>
        <v>0</v>
      </c>
      <c r="E164" s="14" t="str">
        <f>IFERROR(VLOOKUP('Race2-Girl'!$C164,TeamDec!$D$9:$H$465,5,FALSE),"")</f>
        <v/>
      </c>
      <c r="F164" s="16" t="str">
        <f>IFERROR(VLOOKUP('Race2-Girl'!$C164,TeamDec!$D$9:$H$465,3,FALSE),"")</f>
        <v/>
      </c>
      <c r="G164" s="14">
        <f>COUNTIF($E$9:E164,E164)</f>
        <v>104</v>
      </c>
      <c r="H164" s="60"/>
      <c r="I164" s="5"/>
    </row>
    <row r="165" spans="2:9" x14ac:dyDescent="0.35">
      <c r="B165" s="15"/>
      <c r="C165" s="33"/>
      <c r="D165" s="1">
        <f>+tblRace2G[[#This Row],[Position]]</f>
        <v>0</v>
      </c>
      <c r="E165" s="14" t="str">
        <f>IFERROR(VLOOKUP('Race2-Girl'!$C165,TeamDec!$D$9:$H$465,5,FALSE),"")</f>
        <v/>
      </c>
      <c r="F165" s="16" t="str">
        <f>IFERROR(VLOOKUP('Race2-Girl'!$C165,TeamDec!$D$9:$H$465,3,FALSE),"")</f>
        <v/>
      </c>
      <c r="G165" s="14">
        <f>COUNTIF($E$9:E165,E165)</f>
        <v>105</v>
      </c>
      <c r="H165" s="60"/>
      <c r="I165" s="5"/>
    </row>
    <row r="166" spans="2:9" x14ac:dyDescent="0.35">
      <c r="B166" s="15"/>
      <c r="C166" s="33"/>
      <c r="D166" s="1">
        <f>+tblRace2G[[#This Row],[Position]]</f>
        <v>0</v>
      </c>
      <c r="E166" s="14" t="str">
        <f>IFERROR(VLOOKUP('Race2-Girl'!$C166,TeamDec!$D$9:$H$465,5,FALSE),"")</f>
        <v/>
      </c>
      <c r="F166" s="16" t="str">
        <f>IFERROR(VLOOKUP('Race2-Girl'!$C166,TeamDec!$D$9:$H$465,3,FALSE),"")</f>
        <v/>
      </c>
      <c r="G166" s="14">
        <f>COUNTIF($E$9:E166,E166)</f>
        <v>106</v>
      </c>
      <c r="H166" s="60"/>
      <c r="I166" s="5"/>
    </row>
    <row r="167" spans="2:9" x14ac:dyDescent="0.35">
      <c r="B167" s="15"/>
      <c r="C167" s="33"/>
      <c r="D167" s="1">
        <f>+tblRace2G[[#This Row],[Position]]</f>
        <v>0</v>
      </c>
      <c r="E167" s="14" t="str">
        <f>IFERROR(VLOOKUP('Race2-Girl'!$C167,TeamDec!$D$9:$H$465,5,FALSE),"")</f>
        <v/>
      </c>
      <c r="F167" s="16" t="str">
        <f>IFERROR(VLOOKUP('Race2-Girl'!$C167,TeamDec!$D$9:$H$465,3,FALSE),"")</f>
        <v/>
      </c>
      <c r="G167" s="14">
        <f>COUNTIF($E$9:E167,E167)</f>
        <v>107</v>
      </c>
      <c r="H167" s="60"/>
      <c r="I167" s="5"/>
    </row>
    <row r="168" spans="2:9" x14ac:dyDescent="0.35">
      <c r="B168" s="15"/>
      <c r="C168" s="33"/>
      <c r="D168" s="1">
        <f>+tblRace2G[[#This Row],[Position]]</f>
        <v>0</v>
      </c>
      <c r="E168" s="14" t="str">
        <f>IFERROR(VLOOKUP('Race2-Girl'!$C168,TeamDec!$D$9:$H$465,5,FALSE),"")</f>
        <v/>
      </c>
      <c r="F168" s="16" t="str">
        <f>IFERROR(VLOOKUP('Race2-Girl'!$C168,TeamDec!$D$9:$H$465,3,FALSE),"")</f>
        <v/>
      </c>
      <c r="G168" s="14">
        <f>COUNTIF($E$9:E168,E168)</f>
        <v>108</v>
      </c>
      <c r="H168" s="60"/>
      <c r="I168" s="5"/>
    </row>
    <row r="169" spans="2:9" x14ac:dyDescent="0.35">
      <c r="B169" s="15"/>
      <c r="C169" s="33"/>
      <c r="D169" s="1">
        <f>+tblRace2G[[#This Row],[Position]]</f>
        <v>0</v>
      </c>
      <c r="E169" s="14" t="str">
        <f>IFERROR(VLOOKUP('Race2-Girl'!$C169,TeamDec!$D$9:$H$465,5,FALSE),"")</f>
        <v/>
      </c>
      <c r="F169" s="16" t="str">
        <f>IFERROR(VLOOKUP('Race2-Girl'!$C169,TeamDec!$D$9:$H$465,3,FALSE),"")</f>
        <v/>
      </c>
      <c r="G169" s="14">
        <f>COUNTIF($E$9:E169,E169)</f>
        <v>109</v>
      </c>
      <c r="H169" s="60"/>
      <c r="I169" s="5"/>
    </row>
    <row r="170" spans="2:9" x14ac:dyDescent="0.35">
      <c r="B170" s="15"/>
      <c r="C170" s="33"/>
      <c r="D170" s="1">
        <f>+tblRace2G[[#This Row],[Position]]</f>
        <v>0</v>
      </c>
      <c r="E170" s="14" t="str">
        <f>IFERROR(VLOOKUP('Race2-Girl'!$C170,TeamDec!$D$9:$H$465,5,FALSE),"")</f>
        <v/>
      </c>
      <c r="F170" s="16" t="str">
        <f>IFERROR(VLOOKUP('Race2-Girl'!$C170,TeamDec!$D$9:$H$465,3,FALSE),"")</f>
        <v/>
      </c>
      <c r="G170" s="14">
        <f>COUNTIF($E$9:E170,E170)</f>
        <v>110</v>
      </c>
      <c r="H170" s="60"/>
      <c r="I170" s="5"/>
    </row>
    <row r="171" spans="2:9" x14ac:dyDescent="0.35">
      <c r="B171" s="15"/>
      <c r="C171" s="33"/>
      <c r="D171" s="1">
        <f>+tblRace2G[[#This Row],[Position]]</f>
        <v>0</v>
      </c>
      <c r="E171" s="14" t="str">
        <f>IFERROR(VLOOKUP('Race2-Girl'!$C171,TeamDec!$D$9:$H$465,5,FALSE),"")</f>
        <v/>
      </c>
      <c r="F171" s="16" t="str">
        <f>IFERROR(VLOOKUP('Race2-Girl'!$C171,TeamDec!$D$9:$H$465,3,FALSE),"")</f>
        <v/>
      </c>
      <c r="G171" s="14">
        <f>COUNTIF($E$9:E171,E171)</f>
        <v>111</v>
      </c>
      <c r="H171" s="60"/>
      <c r="I171" s="5"/>
    </row>
    <row r="172" spans="2:9" x14ac:dyDescent="0.35">
      <c r="B172" s="15"/>
      <c r="C172" s="33"/>
      <c r="D172" s="1">
        <f>+tblRace2G[[#This Row],[Position]]</f>
        <v>0</v>
      </c>
      <c r="E172" s="14" t="str">
        <f>IFERROR(VLOOKUP('Race2-Girl'!$C172,TeamDec!$D$9:$H$465,5,FALSE),"")</f>
        <v/>
      </c>
      <c r="F172" s="16" t="str">
        <f>IFERROR(VLOOKUP('Race2-Girl'!$C172,TeamDec!$D$9:$H$465,3,FALSE),"")</f>
        <v/>
      </c>
      <c r="G172" s="14">
        <f>COUNTIF($E$9:E172,E172)</f>
        <v>112</v>
      </c>
      <c r="H172" s="60"/>
      <c r="I172" s="5"/>
    </row>
    <row r="173" spans="2:9" x14ac:dyDescent="0.35">
      <c r="B173" s="15"/>
      <c r="C173" s="33"/>
      <c r="D173" s="1">
        <f>+tblRace2G[[#This Row],[Position]]</f>
        <v>0</v>
      </c>
      <c r="E173" s="14" t="str">
        <f>IFERROR(VLOOKUP('Race2-Girl'!$C173,TeamDec!$D$9:$H$465,5,FALSE),"")</f>
        <v/>
      </c>
      <c r="F173" s="16" t="str">
        <f>IFERROR(VLOOKUP('Race2-Girl'!$C173,TeamDec!$D$9:$H$465,3,FALSE),"")</f>
        <v/>
      </c>
      <c r="G173" s="14">
        <f>COUNTIF($E$9:E173,E173)</f>
        <v>113</v>
      </c>
      <c r="H173" s="60"/>
      <c r="I173" s="5"/>
    </row>
    <row r="174" spans="2:9" x14ac:dyDescent="0.35">
      <c r="B174" s="15"/>
      <c r="C174" s="33"/>
      <c r="D174" s="1">
        <f>+tblRace2G[[#This Row],[Position]]</f>
        <v>0</v>
      </c>
      <c r="E174" s="14" t="str">
        <f>IFERROR(VLOOKUP('Race2-Girl'!$C174,TeamDec!$D$9:$H$465,5,FALSE),"")</f>
        <v/>
      </c>
      <c r="F174" s="16" t="str">
        <f>IFERROR(VLOOKUP('Race2-Girl'!$C174,TeamDec!$D$9:$H$465,3,FALSE),"")</f>
        <v/>
      </c>
      <c r="G174" s="14">
        <f>COUNTIF($E$9:E174,E174)</f>
        <v>114</v>
      </c>
      <c r="H174" s="60"/>
      <c r="I174" s="5"/>
    </row>
    <row r="175" spans="2:9" x14ac:dyDescent="0.35">
      <c r="B175" s="15"/>
      <c r="C175" s="33"/>
      <c r="D175" s="1">
        <f>+tblRace2G[[#This Row],[Position]]</f>
        <v>0</v>
      </c>
      <c r="E175" s="14" t="str">
        <f>IFERROR(VLOOKUP('Race2-Girl'!$C175,TeamDec!$D$9:$H$465,5,FALSE),"")</f>
        <v/>
      </c>
      <c r="F175" s="16" t="str">
        <f>IFERROR(VLOOKUP('Race2-Girl'!$C175,TeamDec!$D$9:$H$465,3,FALSE),"")</f>
        <v/>
      </c>
      <c r="G175" s="14">
        <f>COUNTIF($E$9:E175,E175)</f>
        <v>115</v>
      </c>
      <c r="H175" s="60"/>
      <c r="I175" s="5"/>
    </row>
    <row r="176" spans="2:9" x14ac:dyDescent="0.35">
      <c r="B176" s="15"/>
      <c r="C176" s="33"/>
      <c r="D176" s="1">
        <f>+tblRace2G[[#This Row],[Position]]</f>
        <v>0</v>
      </c>
      <c r="E176" s="14" t="str">
        <f>IFERROR(VLOOKUP('Race2-Girl'!$C176,TeamDec!$D$9:$H$465,5,FALSE),"")</f>
        <v/>
      </c>
      <c r="F176" s="16" t="str">
        <f>IFERROR(VLOOKUP('Race2-Girl'!$C176,TeamDec!$D$9:$H$465,3,FALSE),"")</f>
        <v/>
      </c>
      <c r="G176" s="14">
        <f>COUNTIF($E$9:E176,E176)</f>
        <v>116</v>
      </c>
      <c r="H176" s="60"/>
      <c r="I176" s="5"/>
    </row>
    <row r="177" spans="2:9" x14ac:dyDescent="0.35">
      <c r="B177" s="15"/>
      <c r="C177" s="33"/>
      <c r="D177" s="1">
        <f>+tblRace2G[[#This Row],[Position]]</f>
        <v>0</v>
      </c>
      <c r="E177" s="14" t="str">
        <f>IFERROR(VLOOKUP('Race2-Girl'!$C177,TeamDec!$D$9:$H$465,5,FALSE),"")</f>
        <v/>
      </c>
      <c r="F177" s="16" t="str">
        <f>IFERROR(VLOOKUP('Race2-Girl'!$C177,TeamDec!$D$9:$H$465,3,FALSE),"")</f>
        <v/>
      </c>
      <c r="G177" s="14">
        <f>COUNTIF($E$9:E177,E177)</f>
        <v>117</v>
      </c>
      <c r="H177" s="60"/>
      <c r="I177" s="5"/>
    </row>
    <row r="178" spans="2:9" x14ac:dyDescent="0.35">
      <c r="B178" s="15"/>
      <c r="C178" s="33"/>
      <c r="D178" s="1">
        <f>+tblRace2G[[#This Row],[Position]]</f>
        <v>0</v>
      </c>
      <c r="E178" s="14" t="str">
        <f>IFERROR(VLOOKUP('Race2-Girl'!$C178,TeamDec!$D$9:$H$465,5,FALSE),"")</f>
        <v/>
      </c>
      <c r="F178" s="16" t="str">
        <f>IFERROR(VLOOKUP('Race2-Girl'!$C178,TeamDec!$D$9:$H$465,3,FALSE),"")</f>
        <v/>
      </c>
      <c r="G178" s="14">
        <f>COUNTIF($E$9:E178,E178)</f>
        <v>118</v>
      </c>
      <c r="H178" s="60"/>
      <c r="I178" s="5"/>
    </row>
    <row r="179" spans="2:9" x14ac:dyDescent="0.35">
      <c r="B179" s="15"/>
      <c r="C179" s="33"/>
      <c r="D179" s="1">
        <f>+tblRace2G[[#This Row],[Position]]</f>
        <v>0</v>
      </c>
      <c r="E179" s="14" t="str">
        <f>IFERROR(VLOOKUP('Race2-Girl'!$C179,TeamDec!$D$9:$H$465,5,FALSE),"")</f>
        <v/>
      </c>
      <c r="F179" s="16" t="str">
        <f>IFERROR(VLOOKUP('Race2-Girl'!$C179,TeamDec!$D$9:$H$465,3,FALSE),"")</f>
        <v/>
      </c>
      <c r="G179" s="14">
        <f>COUNTIF($E$9:E179,E179)</f>
        <v>119</v>
      </c>
      <c r="H179" s="60"/>
      <c r="I179" s="5"/>
    </row>
    <row r="180" spans="2:9" x14ac:dyDescent="0.35">
      <c r="B180" s="15"/>
      <c r="C180" s="33"/>
      <c r="D180" s="1">
        <f>+tblRace2G[[#This Row],[Position]]</f>
        <v>0</v>
      </c>
      <c r="E180" s="14" t="str">
        <f>IFERROR(VLOOKUP('Race2-Girl'!$C180,TeamDec!$D$9:$H$465,5,FALSE),"")</f>
        <v/>
      </c>
      <c r="F180" s="16" t="str">
        <f>IFERROR(VLOOKUP('Race2-Girl'!$C180,TeamDec!$D$9:$H$465,3,FALSE),"")</f>
        <v/>
      </c>
      <c r="G180" s="14">
        <f>COUNTIF($E$9:E180,E180)</f>
        <v>120</v>
      </c>
      <c r="H180" s="60"/>
      <c r="I180" s="5"/>
    </row>
    <row r="181" spans="2:9" x14ac:dyDescent="0.35">
      <c r="B181" s="15"/>
      <c r="C181" s="33"/>
      <c r="D181" s="1">
        <f>+tblRace2G[[#This Row],[Position]]</f>
        <v>0</v>
      </c>
      <c r="E181" s="14" t="str">
        <f>IFERROR(VLOOKUP('Race2-Girl'!$C181,TeamDec!$D$9:$H$465,5,FALSE),"")</f>
        <v/>
      </c>
      <c r="F181" s="16" t="str">
        <f>IFERROR(VLOOKUP('Race2-Girl'!$C181,TeamDec!$D$9:$H$465,3,FALSE),"")</f>
        <v/>
      </c>
      <c r="G181" s="14">
        <f>COUNTIF($E$9:E181,E181)</f>
        <v>121</v>
      </c>
      <c r="H181" s="60"/>
      <c r="I181" s="5"/>
    </row>
    <row r="182" spans="2:9" x14ac:dyDescent="0.35">
      <c r="B182" s="15"/>
      <c r="C182" s="33"/>
      <c r="D182" s="1">
        <f>+tblRace2G[[#This Row],[Position]]</f>
        <v>0</v>
      </c>
      <c r="E182" s="14" t="str">
        <f>IFERROR(VLOOKUP('Race2-Girl'!$C182,TeamDec!$D$9:$H$465,5,FALSE),"")</f>
        <v/>
      </c>
      <c r="F182" s="16" t="str">
        <f>IFERROR(VLOOKUP('Race2-Girl'!$C182,TeamDec!$D$9:$H$465,3,FALSE),"")</f>
        <v/>
      </c>
      <c r="G182" s="14">
        <f>COUNTIF($E$9:E182,E182)</f>
        <v>122</v>
      </c>
      <c r="H182" s="60"/>
      <c r="I182" s="5"/>
    </row>
    <row r="183" spans="2:9" x14ac:dyDescent="0.35">
      <c r="B183" s="15"/>
      <c r="C183" s="33"/>
      <c r="D183" s="1">
        <f>+tblRace2G[[#This Row],[Position]]</f>
        <v>0</v>
      </c>
      <c r="E183" s="14" t="str">
        <f>IFERROR(VLOOKUP('Race2-Girl'!$C183,TeamDec!$D$9:$H$465,5,FALSE),"")</f>
        <v/>
      </c>
      <c r="F183" s="16" t="str">
        <f>IFERROR(VLOOKUP('Race2-Girl'!$C183,TeamDec!$D$9:$H$465,3,FALSE),"")</f>
        <v/>
      </c>
      <c r="G183" s="14">
        <f>COUNTIF($E$9:E183,E183)</f>
        <v>123</v>
      </c>
      <c r="H183" s="60"/>
      <c r="I183" s="5"/>
    </row>
    <row r="184" spans="2:9" x14ac:dyDescent="0.35">
      <c r="B184" s="15"/>
      <c r="C184" s="33"/>
      <c r="D184" s="1">
        <f>+tblRace2G[[#This Row],[Position]]</f>
        <v>0</v>
      </c>
      <c r="E184" s="14" t="str">
        <f>IFERROR(VLOOKUP('Race2-Girl'!$C184,TeamDec!$D$9:$H$465,5,FALSE),"")</f>
        <v/>
      </c>
      <c r="F184" s="16" t="str">
        <f>IFERROR(VLOOKUP('Race2-Girl'!$C184,TeamDec!$D$9:$H$465,3,FALSE),"")</f>
        <v/>
      </c>
      <c r="G184" s="14">
        <f>COUNTIF($E$9:E184,E184)</f>
        <v>124</v>
      </c>
      <c r="H184" s="60"/>
      <c r="I184" s="5"/>
    </row>
    <row r="185" spans="2:9" x14ac:dyDescent="0.35">
      <c r="B185" s="15"/>
      <c r="C185" s="33"/>
      <c r="D185" s="1">
        <f>+tblRace2G[[#This Row],[Position]]</f>
        <v>0</v>
      </c>
      <c r="E185" s="14" t="str">
        <f>IFERROR(VLOOKUP('Race2-Girl'!$C185,TeamDec!$D$9:$H$465,5,FALSE),"")</f>
        <v/>
      </c>
      <c r="F185" s="16" t="str">
        <f>IFERROR(VLOOKUP('Race2-Girl'!$C185,TeamDec!$D$9:$H$465,3,FALSE),"")</f>
        <v/>
      </c>
      <c r="G185" s="14">
        <f>COUNTIF($E$9:E185,E185)</f>
        <v>125</v>
      </c>
      <c r="H185" s="60"/>
      <c r="I185" s="5"/>
    </row>
    <row r="186" spans="2:9" x14ac:dyDescent="0.35">
      <c r="B186" s="15"/>
      <c r="C186" s="33"/>
      <c r="D186" s="1">
        <f>+tblRace2G[[#This Row],[Position]]</f>
        <v>0</v>
      </c>
      <c r="E186" s="14" t="str">
        <f>IFERROR(VLOOKUP('Race2-Girl'!$C186,TeamDec!$D$9:$H$465,5,FALSE),"")</f>
        <v/>
      </c>
      <c r="F186" s="16" t="str">
        <f>IFERROR(VLOOKUP('Race2-Girl'!$C186,TeamDec!$D$9:$H$465,3,FALSE),"")</f>
        <v/>
      </c>
      <c r="G186" s="14">
        <f>COUNTIF($E$9:E186,E186)</f>
        <v>126</v>
      </c>
      <c r="H186" s="60"/>
      <c r="I186" s="5"/>
    </row>
    <row r="187" spans="2:9" x14ac:dyDescent="0.35">
      <c r="B187" s="15"/>
      <c r="C187" s="33"/>
      <c r="D187" s="1">
        <f>+tblRace2G[[#This Row],[Position]]</f>
        <v>0</v>
      </c>
      <c r="E187" s="14" t="str">
        <f>IFERROR(VLOOKUP('Race2-Girl'!$C187,TeamDec!$D$9:$H$465,5,FALSE),"")</f>
        <v/>
      </c>
      <c r="F187" s="16" t="str">
        <f>IFERROR(VLOOKUP('Race2-Girl'!$C187,TeamDec!$D$9:$H$465,3,FALSE),"")</f>
        <v/>
      </c>
      <c r="G187" s="14">
        <f>COUNTIF($E$9:E187,E187)</f>
        <v>127</v>
      </c>
      <c r="H187" s="60"/>
      <c r="I187" s="5"/>
    </row>
    <row r="188" spans="2:9" x14ac:dyDescent="0.35">
      <c r="B188" s="15"/>
      <c r="C188" s="33"/>
      <c r="D188" s="1">
        <f>+tblRace2G[[#This Row],[Position]]</f>
        <v>0</v>
      </c>
      <c r="E188" s="14" t="str">
        <f>IFERROR(VLOOKUP('Race2-Girl'!$C188,TeamDec!$D$9:$H$465,5,FALSE),"")</f>
        <v/>
      </c>
      <c r="F188" s="16" t="str">
        <f>IFERROR(VLOOKUP('Race2-Girl'!$C188,TeamDec!$D$9:$H$465,3,FALSE),"")</f>
        <v/>
      </c>
      <c r="G188" s="14">
        <f>COUNTIF($E$9:E188,E188)</f>
        <v>128</v>
      </c>
      <c r="H188" s="60"/>
      <c r="I188" s="5"/>
    </row>
    <row r="189" spans="2:9" x14ac:dyDescent="0.35">
      <c r="B189" s="15"/>
      <c r="C189" s="33"/>
      <c r="D189" s="1">
        <f>+tblRace2G[[#This Row],[Position]]</f>
        <v>0</v>
      </c>
      <c r="E189" s="14" t="str">
        <f>IFERROR(VLOOKUP('Race2-Girl'!$C189,TeamDec!$D$9:$H$465,5,FALSE),"")</f>
        <v/>
      </c>
      <c r="F189" s="16" t="str">
        <f>IFERROR(VLOOKUP('Race2-Girl'!$C189,TeamDec!$D$9:$H$465,3,FALSE),"")</f>
        <v/>
      </c>
      <c r="G189" s="14">
        <f>COUNTIF($E$9:E189,E189)</f>
        <v>129</v>
      </c>
      <c r="H189" s="60"/>
      <c r="I189" s="5"/>
    </row>
    <row r="190" spans="2:9" x14ac:dyDescent="0.35">
      <c r="B190" s="15"/>
      <c r="C190" s="33"/>
      <c r="D190" s="1">
        <f>+tblRace2G[[#This Row],[Position]]</f>
        <v>0</v>
      </c>
      <c r="E190" s="14" t="str">
        <f>IFERROR(VLOOKUP('Race2-Girl'!$C190,TeamDec!$D$9:$H$465,5,FALSE),"")</f>
        <v/>
      </c>
      <c r="F190" s="16" t="str">
        <f>IFERROR(VLOOKUP('Race2-Girl'!$C190,TeamDec!$D$9:$H$465,3,FALSE),"")</f>
        <v/>
      </c>
      <c r="G190" s="14">
        <f>COUNTIF($E$9:E190,E190)</f>
        <v>130</v>
      </c>
      <c r="H190" s="60"/>
      <c r="I190" s="5"/>
    </row>
    <row r="191" spans="2:9" x14ac:dyDescent="0.35">
      <c r="B191" s="15"/>
      <c r="C191" s="33"/>
      <c r="D191" s="1">
        <f>+tblRace2G[[#This Row],[Position]]</f>
        <v>0</v>
      </c>
      <c r="E191" s="14" t="str">
        <f>IFERROR(VLOOKUP('Race2-Girl'!$C191,TeamDec!$D$9:$H$465,5,FALSE),"")</f>
        <v/>
      </c>
      <c r="F191" s="16" t="str">
        <f>IFERROR(VLOOKUP('Race2-Girl'!$C191,TeamDec!$D$9:$H$465,3,FALSE),"")</f>
        <v/>
      </c>
      <c r="G191" s="14">
        <f>COUNTIF($E$9:E191,E191)</f>
        <v>131</v>
      </c>
      <c r="H191" s="60"/>
      <c r="I191" s="5"/>
    </row>
    <row r="192" spans="2:9" x14ac:dyDescent="0.35">
      <c r="B192" s="15"/>
      <c r="C192" s="33"/>
      <c r="D192" s="1">
        <f>+tblRace2G[[#This Row],[Position]]</f>
        <v>0</v>
      </c>
      <c r="E192" s="14" t="str">
        <f>IFERROR(VLOOKUP('Race2-Girl'!$C192,TeamDec!$D$9:$H$465,5,FALSE),"")</f>
        <v/>
      </c>
      <c r="F192" s="16" t="str">
        <f>IFERROR(VLOOKUP('Race2-Girl'!$C192,TeamDec!$D$9:$H$465,3,FALSE),"")</f>
        <v/>
      </c>
      <c r="G192" s="14">
        <f>COUNTIF($E$9:E192,E192)</f>
        <v>132</v>
      </c>
      <c r="H192" s="60"/>
      <c r="I192" s="5"/>
    </row>
    <row r="193" spans="2:9" x14ac:dyDescent="0.35">
      <c r="B193" s="15"/>
      <c r="C193" s="33"/>
      <c r="D193" s="1">
        <f>+tblRace2G[[#This Row],[Position]]</f>
        <v>0</v>
      </c>
      <c r="E193" s="14" t="str">
        <f>IFERROR(VLOOKUP('Race2-Girl'!$C193,TeamDec!$D$9:$H$465,5,FALSE),"")</f>
        <v/>
      </c>
      <c r="F193" s="16" t="str">
        <f>IFERROR(VLOOKUP('Race2-Girl'!$C193,TeamDec!$D$9:$H$465,3,FALSE),"")</f>
        <v/>
      </c>
      <c r="G193" s="14">
        <f>COUNTIF($E$9:E193,E193)</f>
        <v>133</v>
      </c>
      <c r="H193" s="60"/>
      <c r="I193" s="5"/>
    </row>
    <row r="194" spans="2:9" x14ac:dyDescent="0.35">
      <c r="B194" s="15"/>
      <c r="C194" s="33"/>
      <c r="D194" s="1">
        <f>+tblRace2G[[#This Row],[Position]]</f>
        <v>0</v>
      </c>
      <c r="E194" s="14" t="str">
        <f>IFERROR(VLOOKUP('Race2-Girl'!$C194,TeamDec!$D$9:$H$465,5,FALSE),"")</f>
        <v/>
      </c>
      <c r="F194" s="16" t="str">
        <f>IFERROR(VLOOKUP('Race2-Girl'!$C194,TeamDec!$D$9:$H$465,3,FALSE),"")</f>
        <v/>
      </c>
      <c r="G194" s="14">
        <f>COUNTIF($E$9:E194,E194)</f>
        <v>134</v>
      </c>
      <c r="H194" s="60"/>
      <c r="I194" s="5"/>
    </row>
    <row r="195" spans="2:9" x14ac:dyDescent="0.35">
      <c r="B195" s="15"/>
      <c r="C195" s="33"/>
      <c r="D195" s="1">
        <f>+tblRace2G[[#This Row],[Position]]</f>
        <v>0</v>
      </c>
      <c r="E195" s="14" t="str">
        <f>IFERROR(VLOOKUP('Race2-Girl'!$C195,TeamDec!$D$9:$H$465,5,FALSE),"")</f>
        <v/>
      </c>
      <c r="F195" s="16" t="str">
        <f>IFERROR(VLOOKUP('Race2-Girl'!$C195,TeamDec!$D$9:$H$465,3,FALSE),"")</f>
        <v/>
      </c>
      <c r="G195" s="14">
        <f>COUNTIF($E$9:E195,E195)</f>
        <v>135</v>
      </c>
      <c r="H195" s="60"/>
      <c r="I195" s="5"/>
    </row>
    <row r="196" spans="2:9" x14ac:dyDescent="0.35">
      <c r="B196" s="15"/>
      <c r="C196" s="33"/>
      <c r="D196" s="1">
        <f>+tblRace2G[[#This Row],[Position]]</f>
        <v>0</v>
      </c>
      <c r="E196" s="14" t="str">
        <f>IFERROR(VLOOKUP('Race2-Girl'!$C196,TeamDec!$D$9:$H$465,5,FALSE),"")</f>
        <v/>
      </c>
      <c r="F196" s="16" t="str">
        <f>IFERROR(VLOOKUP('Race2-Girl'!$C196,TeamDec!$D$9:$H$465,3,FALSE),"")</f>
        <v/>
      </c>
      <c r="G196" s="14">
        <f>COUNTIF($E$9:E196,E196)</f>
        <v>136</v>
      </c>
      <c r="H196" s="60"/>
      <c r="I196" s="5"/>
    </row>
    <row r="197" spans="2:9" x14ac:dyDescent="0.35">
      <c r="B197" s="15"/>
      <c r="C197" s="33"/>
      <c r="D197" s="1">
        <f>+tblRace2G[[#This Row],[Position]]</f>
        <v>0</v>
      </c>
      <c r="E197" s="14" t="str">
        <f>IFERROR(VLOOKUP('Race2-Girl'!$C197,TeamDec!$D$9:$H$465,5,FALSE),"")</f>
        <v/>
      </c>
      <c r="F197" s="16" t="str">
        <f>IFERROR(VLOOKUP('Race2-Girl'!$C197,TeamDec!$D$9:$H$465,3,FALSE),"")</f>
        <v/>
      </c>
      <c r="G197" s="14">
        <f>COUNTIF($E$9:E197,E197)</f>
        <v>137</v>
      </c>
      <c r="H197" s="60"/>
      <c r="I197" s="5"/>
    </row>
    <row r="198" spans="2:9" x14ac:dyDescent="0.35">
      <c r="B198" s="15"/>
      <c r="C198" s="33"/>
      <c r="D198" s="1">
        <f>+tblRace2G[[#This Row],[Position]]</f>
        <v>0</v>
      </c>
      <c r="E198" s="14" t="str">
        <f>IFERROR(VLOOKUP('Race2-Girl'!$C198,TeamDec!$D$9:$H$465,5,FALSE),"")</f>
        <v/>
      </c>
      <c r="F198" s="16" t="str">
        <f>IFERROR(VLOOKUP('Race2-Girl'!$C198,TeamDec!$D$9:$H$465,3,FALSE),"")</f>
        <v/>
      </c>
      <c r="G198" s="14">
        <f>COUNTIF($E$9:E198,E198)</f>
        <v>138</v>
      </c>
      <c r="H198" s="60"/>
      <c r="I198" s="5"/>
    </row>
    <row r="199" spans="2:9" x14ac:dyDescent="0.35">
      <c r="B199" s="15"/>
      <c r="C199" s="33"/>
      <c r="D199" s="1">
        <f>+tblRace2G[[#This Row],[Position]]</f>
        <v>0</v>
      </c>
      <c r="E199" s="14" t="str">
        <f>IFERROR(VLOOKUP('Race2-Girl'!$C199,TeamDec!$D$9:$H$465,5,FALSE),"")</f>
        <v/>
      </c>
      <c r="F199" s="16" t="str">
        <f>IFERROR(VLOOKUP('Race2-Girl'!$C199,TeamDec!$D$9:$H$465,3,FALSE),"")</f>
        <v/>
      </c>
      <c r="G199" s="14">
        <f>COUNTIF($E$9:E199,E199)</f>
        <v>139</v>
      </c>
      <c r="H199" s="60"/>
      <c r="I199" s="5"/>
    </row>
    <row r="200" spans="2:9" x14ac:dyDescent="0.35">
      <c r="B200" s="15"/>
      <c r="C200" s="33"/>
      <c r="D200" s="1">
        <f>+tblRace2G[[#This Row],[Position]]</f>
        <v>0</v>
      </c>
      <c r="E200" s="14" t="str">
        <f>IFERROR(VLOOKUP('Race2-Girl'!$C200,TeamDec!$D$9:$H$465,5,FALSE),"")</f>
        <v/>
      </c>
      <c r="F200" s="16" t="str">
        <f>IFERROR(VLOOKUP('Race2-Girl'!$C200,TeamDec!$D$9:$H$465,3,FALSE),"")</f>
        <v/>
      </c>
      <c r="G200" s="14">
        <f>COUNTIF($E$9:E200,E200)</f>
        <v>140</v>
      </c>
      <c r="H200" s="60"/>
      <c r="I200" s="5"/>
    </row>
    <row r="201" spans="2:9" x14ac:dyDescent="0.35">
      <c r="B201" s="15"/>
      <c r="C201" s="33"/>
      <c r="D201" s="1">
        <f>+tblRace2G[[#This Row],[Position]]</f>
        <v>0</v>
      </c>
      <c r="E201" s="14" t="str">
        <f>IFERROR(VLOOKUP('Race2-Girl'!$C201,TeamDec!$D$9:$H$465,5,FALSE),"")</f>
        <v/>
      </c>
      <c r="F201" s="16" t="str">
        <f>IFERROR(VLOOKUP('Race2-Girl'!$C201,TeamDec!$D$9:$H$465,3,FALSE),"")</f>
        <v/>
      </c>
      <c r="G201" s="14">
        <f>COUNTIF($E$9:E201,E201)</f>
        <v>141</v>
      </c>
      <c r="H201" s="60"/>
      <c r="I201" s="5"/>
    </row>
    <row r="202" spans="2:9" x14ac:dyDescent="0.35">
      <c r="B202" s="15"/>
      <c r="C202" s="33"/>
      <c r="D202" s="1">
        <f>+tblRace2G[[#This Row],[Position]]</f>
        <v>0</v>
      </c>
      <c r="E202" s="14" t="str">
        <f>IFERROR(VLOOKUP('Race2-Girl'!$C202,TeamDec!$D$9:$H$465,5,FALSE),"")</f>
        <v/>
      </c>
      <c r="F202" s="16" t="str">
        <f>IFERROR(VLOOKUP('Race2-Girl'!$C202,TeamDec!$D$9:$H$465,3,FALSE),"")</f>
        <v/>
      </c>
      <c r="G202" s="14">
        <f>COUNTIF($E$9:E202,E202)</f>
        <v>142</v>
      </c>
      <c r="H202" s="60"/>
      <c r="I202" s="5"/>
    </row>
    <row r="203" spans="2:9" x14ac:dyDescent="0.35">
      <c r="B203" s="15"/>
      <c r="C203" s="33"/>
      <c r="D203" s="1">
        <f>+tblRace2G[[#This Row],[Position]]</f>
        <v>0</v>
      </c>
      <c r="E203" s="14" t="str">
        <f>IFERROR(VLOOKUP('Race2-Girl'!$C203,TeamDec!$D$9:$H$465,5,FALSE),"")</f>
        <v/>
      </c>
      <c r="F203" s="16" t="str">
        <f>IFERROR(VLOOKUP('Race2-Girl'!$C203,TeamDec!$D$9:$H$465,3,FALSE),"")</f>
        <v/>
      </c>
      <c r="G203" s="14">
        <f>COUNTIF($E$9:E203,E203)</f>
        <v>143</v>
      </c>
      <c r="H203" s="60"/>
      <c r="I203" s="5"/>
    </row>
    <row r="204" spans="2:9" x14ac:dyDescent="0.35">
      <c r="B204" s="15"/>
      <c r="C204" s="33"/>
      <c r="D204" s="1">
        <f>+tblRace2G[[#This Row],[Position]]</f>
        <v>0</v>
      </c>
      <c r="E204" s="14" t="str">
        <f>IFERROR(VLOOKUP('Race2-Girl'!$C204,TeamDec!$D$9:$H$465,5,FALSE),"")</f>
        <v/>
      </c>
      <c r="F204" s="16" t="str">
        <f>IFERROR(VLOOKUP('Race2-Girl'!$C204,TeamDec!$D$9:$H$465,3,FALSE),"")</f>
        <v/>
      </c>
      <c r="G204" s="14">
        <f>COUNTIF($E$9:E204,E204)</f>
        <v>144</v>
      </c>
      <c r="H204" s="60"/>
      <c r="I204" s="5"/>
    </row>
    <row r="205" spans="2:9" x14ac:dyDescent="0.35">
      <c r="B205" s="15"/>
      <c r="C205" s="33"/>
      <c r="D205" s="1">
        <f>+tblRace2G[[#This Row],[Position]]</f>
        <v>0</v>
      </c>
      <c r="E205" s="14" t="str">
        <f>IFERROR(VLOOKUP('Race2-Girl'!$C205,TeamDec!$D$9:$H$465,5,FALSE),"")</f>
        <v/>
      </c>
      <c r="F205" s="16" t="str">
        <f>IFERROR(VLOOKUP('Race2-Girl'!$C205,TeamDec!$D$9:$H$465,3,FALSE),"")</f>
        <v/>
      </c>
      <c r="G205" s="14">
        <f>COUNTIF($E$9:E205,E205)</f>
        <v>145</v>
      </c>
      <c r="H205" s="60"/>
      <c r="I205" s="5"/>
    </row>
    <row r="206" spans="2:9" x14ac:dyDescent="0.35">
      <c r="B206" s="15"/>
      <c r="C206" s="33"/>
      <c r="D206" s="1">
        <f>+tblRace2G[[#This Row],[Position]]</f>
        <v>0</v>
      </c>
      <c r="E206" s="14" t="str">
        <f>IFERROR(VLOOKUP('Race2-Girl'!$C206,TeamDec!$D$9:$H$465,5,FALSE),"")</f>
        <v/>
      </c>
      <c r="F206" s="16" t="str">
        <f>IFERROR(VLOOKUP('Race2-Girl'!$C206,TeamDec!$D$9:$H$465,3,FALSE),"")</f>
        <v/>
      </c>
      <c r="G206" s="14">
        <f>COUNTIF($E$9:E206,E206)</f>
        <v>146</v>
      </c>
      <c r="H206" s="60"/>
      <c r="I206" s="5"/>
    </row>
    <row r="207" spans="2:9" x14ac:dyDescent="0.35">
      <c r="B207" s="15"/>
      <c r="C207" s="33"/>
      <c r="D207" s="1">
        <f>+tblRace2G[[#This Row],[Position]]</f>
        <v>0</v>
      </c>
      <c r="E207" s="14" t="str">
        <f>IFERROR(VLOOKUP('Race2-Girl'!$C207,TeamDec!$D$9:$H$465,5,FALSE),"")</f>
        <v/>
      </c>
      <c r="F207" s="16" t="str">
        <f>IFERROR(VLOOKUP('Race2-Girl'!$C207,TeamDec!$D$9:$H$465,3,FALSE),"")</f>
        <v/>
      </c>
      <c r="G207" s="14">
        <f>COUNTIF($E$9:E207,E207)</f>
        <v>147</v>
      </c>
      <c r="H207" s="60"/>
      <c r="I207" s="5"/>
    </row>
    <row r="208" spans="2:9" x14ac:dyDescent="0.35">
      <c r="B208" s="15"/>
      <c r="C208" s="33"/>
      <c r="D208" s="1">
        <f>+tblRace2G[[#This Row],[Position]]</f>
        <v>0</v>
      </c>
      <c r="E208" s="14" t="str">
        <f>IFERROR(VLOOKUP('Race2-Girl'!$C208,TeamDec!$D$9:$H$465,5,FALSE),"")</f>
        <v/>
      </c>
      <c r="F208" s="16" t="str">
        <f>IFERROR(VLOOKUP('Race2-Girl'!$C208,TeamDec!$D$9:$H$465,3,FALSE),"")</f>
        <v/>
      </c>
      <c r="G208" s="14">
        <f>COUNTIF($E$9:E208,E208)</f>
        <v>148</v>
      </c>
      <c r="H208" s="60"/>
      <c r="I208" s="5"/>
    </row>
    <row r="209" spans="2:9" x14ac:dyDescent="0.35">
      <c r="B209" s="15"/>
      <c r="C209" s="33"/>
      <c r="D209" s="1">
        <f>+tblRace2G[[#This Row],[Position]]</f>
        <v>0</v>
      </c>
      <c r="E209" s="14" t="str">
        <f>IFERROR(VLOOKUP('Race2-Girl'!$C209,TeamDec!$D$9:$H$465,5,FALSE),"")</f>
        <v/>
      </c>
      <c r="F209" s="16" t="str">
        <f>IFERROR(VLOOKUP('Race2-Girl'!$C209,TeamDec!$D$9:$H$465,3,FALSE),"")</f>
        <v/>
      </c>
      <c r="G209" s="14">
        <f>COUNTIF($E$9:E209,E209)</f>
        <v>149</v>
      </c>
      <c r="H209" s="60"/>
      <c r="I209" s="5"/>
    </row>
    <row r="210" spans="2:9" x14ac:dyDescent="0.35">
      <c r="B210" s="15"/>
      <c r="C210" s="33"/>
      <c r="D210" s="1">
        <f>+tblRace2G[[#This Row],[Position]]</f>
        <v>0</v>
      </c>
      <c r="E210" s="14" t="str">
        <f>IFERROR(VLOOKUP('Race2-Girl'!$C210,TeamDec!$D$9:$H$465,5,FALSE),"")</f>
        <v/>
      </c>
      <c r="F210" s="16" t="str">
        <f>IFERROR(VLOOKUP('Race2-Girl'!$C210,TeamDec!$D$9:$H$465,3,FALSE),"")</f>
        <v/>
      </c>
      <c r="G210" s="14">
        <f>COUNTIF($E$9:E210,E210)</f>
        <v>150</v>
      </c>
      <c r="H210" s="60"/>
      <c r="I210" s="5"/>
    </row>
    <row r="211" spans="2:9" x14ac:dyDescent="0.35">
      <c r="B211" s="15"/>
      <c r="C211" s="33"/>
      <c r="D211" s="1">
        <f>+tblRace2G[[#This Row],[Position]]</f>
        <v>0</v>
      </c>
      <c r="E211" s="14" t="str">
        <f>IFERROR(VLOOKUP('Race2-Girl'!$C211,TeamDec!$D$9:$H$465,5,FALSE),"")</f>
        <v/>
      </c>
      <c r="F211" s="16" t="str">
        <f>IFERROR(VLOOKUP('Race2-Girl'!$C211,TeamDec!$D$9:$H$465,3,FALSE),"")</f>
        <v/>
      </c>
      <c r="G211" s="14">
        <f>COUNTIF($E$9:E211,E211)</f>
        <v>151</v>
      </c>
      <c r="H211" s="60"/>
      <c r="I211" s="5"/>
    </row>
    <row r="212" spans="2:9" x14ac:dyDescent="0.35">
      <c r="B212" s="15"/>
      <c r="C212" s="33"/>
      <c r="D212" s="1">
        <f>+tblRace2G[[#This Row],[Position]]</f>
        <v>0</v>
      </c>
      <c r="E212" s="14" t="str">
        <f>IFERROR(VLOOKUP('Race2-Girl'!$C212,TeamDec!$D$9:$H$465,5,FALSE),"")</f>
        <v/>
      </c>
      <c r="F212" s="16" t="str">
        <f>IFERROR(VLOOKUP('Race2-Girl'!$C212,TeamDec!$D$9:$H$465,3,FALSE),"")</f>
        <v/>
      </c>
      <c r="G212" s="14">
        <f>COUNTIF($E$9:E212,E212)</f>
        <v>152</v>
      </c>
      <c r="H212" s="60"/>
      <c r="I212" s="5"/>
    </row>
    <row r="213" spans="2:9" x14ac:dyDescent="0.35">
      <c r="B213" s="15"/>
      <c r="C213" s="33"/>
      <c r="D213" s="1">
        <f>+tblRace2G[[#This Row],[Position]]</f>
        <v>0</v>
      </c>
      <c r="E213" s="14" t="str">
        <f>IFERROR(VLOOKUP('Race2-Girl'!$C213,TeamDec!$D$9:$H$465,5,FALSE),"")</f>
        <v/>
      </c>
      <c r="F213" s="16" t="str">
        <f>IFERROR(VLOOKUP('Race2-Girl'!$C213,TeamDec!$D$9:$H$465,3,FALSE),"")</f>
        <v/>
      </c>
      <c r="G213" s="14">
        <f>COUNTIF($E$9:E213,E213)</f>
        <v>153</v>
      </c>
      <c r="H213" s="60"/>
      <c r="I213" s="5"/>
    </row>
    <row r="214" spans="2:9" x14ac:dyDescent="0.35">
      <c r="B214" s="15"/>
      <c r="C214" s="33"/>
      <c r="D214" s="1">
        <f>+tblRace2G[[#This Row],[Position]]</f>
        <v>0</v>
      </c>
      <c r="E214" s="14" t="str">
        <f>IFERROR(VLOOKUP('Race2-Girl'!$C214,TeamDec!$D$9:$H$465,5,FALSE),"")</f>
        <v/>
      </c>
      <c r="F214" s="16" t="str">
        <f>IFERROR(VLOOKUP('Race2-Girl'!$C214,TeamDec!$D$9:$H$465,3,FALSE),"")</f>
        <v/>
      </c>
      <c r="G214" s="14">
        <f>COUNTIF($E$9:E214,E214)</f>
        <v>154</v>
      </c>
      <c r="H214" s="60"/>
      <c r="I214" s="5"/>
    </row>
    <row r="215" spans="2:9" x14ac:dyDescent="0.35">
      <c r="B215" s="15"/>
      <c r="C215" s="33"/>
      <c r="D215" s="1">
        <f>+tblRace2G[[#This Row],[Position]]</f>
        <v>0</v>
      </c>
      <c r="E215" s="14" t="str">
        <f>IFERROR(VLOOKUP('Race2-Girl'!$C215,TeamDec!$D$9:$H$465,5,FALSE),"")</f>
        <v/>
      </c>
      <c r="F215" s="16" t="str">
        <f>IFERROR(VLOOKUP('Race2-Girl'!$C215,TeamDec!$D$9:$H$465,3,FALSE),"")</f>
        <v/>
      </c>
      <c r="G215" s="14">
        <f>COUNTIF($E$9:E215,E215)</f>
        <v>155</v>
      </c>
      <c r="H215" s="60"/>
      <c r="I215" s="5"/>
    </row>
    <row r="216" spans="2:9" x14ac:dyDescent="0.35">
      <c r="B216" s="15"/>
      <c r="C216" s="33"/>
      <c r="D216" s="1">
        <f>+tblRace2G[[#This Row],[Position]]</f>
        <v>0</v>
      </c>
      <c r="E216" s="14" t="str">
        <f>IFERROR(VLOOKUP('Race2-Girl'!$C216,TeamDec!$D$9:$H$465,5,FALSE),"")</f>
        <v/>
      </c>
      <c r="F216" s="16" t="str">
        <f>IFERROR(VLOOKUP('Race2-Girl'!$C216,TeamDec!$D$9:$H$465,3,FALSE),"")</f>
        <v/>
      </c>
      <c r="G216" s="14">
        <f>COUNTIF($E$9:E216,E216)</f>
        <v>156</v>
      </c>
      <c r="H216" s="60"/>
      <c r="I216" s="5"/>
    </row>
    <row r="217" spans="2:9" x14ac:dyDescent="0.35">
      <c r="B217" s="15"/>
      <c r="C217" s="33"/>
      <c r="D217" s="1">
        <f>+tblRace2G[[#This Row],[Position]]</f>
        <v>0</v>
      </c>
      <c r="E217" s="14" t="str">
        <f>IFERROR(VLOOKUP('Race2-Girl'!$C217,TeamDec!$D$9:$H$465,5,FALSE),"")</f>
        <v/>
      </c>
      <c r="F217" s="16" t="str">
        <f>IFERROR(VLOOKUP('Race2-Girl'!$C217,TeamDec!$D$9:$H$465,3,FALSE),"")</f>
        <v/>
      </c>
      <c r="G217" s="14">
        <f>COUNTIF($E$9:E217,E217)</f>
        <v>157</v>
      </c>
      <c r="H217" s="60"/>
      <c r="I217" s="5"/>
    </row>
    <row r="218" spans="2:9" x14ac:dyDescent="0.35">
      <c r="B218" s="15"/>
      <c r="C218" s="33"/>
      <c r="D218" s="1">
        <f>+tblRace2G[[#This Row],[Position]]</f>
        <v>0</v>
      </c>
      <c r="E218" s="14" t="str">
        <f>IFERROR(VLOOKUP('Race2-Girl'!$C218,TeamDec!$D$9:$H$465,5,FALSE),"")</f>
        <v/>
      </c>
      <c r="F218" s="16" t="str">
        <f>IFERROR(VLOOKUP('Race2-Girl'!$C218,TeamDec!$D$9:$H$465,3,FALSE),"")</f>
        <v/>
      </c>
      <c r="G218" s="14">
        <f>COUNTIF($E$9:E218,E218)</f>
        <v>158</v>
      </c>
      <c r="H218" s="60"/>
      <c r="I218" s="5"/>
    </row>
    <row r="219" spans="2:9" x14ac:dyDescent="0.35">
      <c r="B219" s="15"/>
      <c r="C219" s="33"/>
      <c r="D219" s="1">
        <f>+tblRace2G[[#This Row],[Position]]</f>
        <v>0</v>
      </c>
      <c r="E219" s="14" t="str">
        <f>IFERROR(VLOOKUP('Race2-Girl'!$C219,TeamDec!$D$9:$H$465,5,FALSE),"")</f>
        <v/>
      </c>
      <c r="F219" s="16" t="str">
        <f>IFERROR(VLOOKUP('Race2-Girl'!$C219,TeamDec!$D$9:$H$465,3,FALSE),"")</f>
        <v/>
      </c>
      <c r="G219" s="14">
        <f>COUNTIF($E$9:E219,E219)</f>
        <v>159</v>
      </c>
      <c r="H219" s="60"/>
      <c r="I219" s="5"/>
    </row>
    <row r="220" spans="2:9" x14ac:dyDescent="0.35">
      <c r="B220" s="15"/>
      <c r="C220" s="33"/>
      <c r="D220" s="1">
        <f>+tblRace2G[[#This Row],[Position]]</f>
        <v>0</v>
      </c>
      <c r="E220" s="14" t="str">
        <f>IFERROR(VLOOKUP('Race2-Girl'!$C220,TeamDec!$D$9:$H$465,5,FALSE),"")</f>
        <v/>
      </c>
      <c r="F220" s="16" t="str">
        <f>IFERROR(VLOOKUP('Race2-Girl'!$C220,TeamDec!$D$9:$H$465,3,FALSE),"")</f>
        <v/>
      </c>
      <c r="G220" s="14">
        <f>COUNTIF($E$9:E220,E220)</f>
        <v>160</v>
      </c>
      <c r="H220" s="60"/>
      <c r="I220" s="5"/>
    </row>
    <row r="221" spans="2:9" x14ac:dyDescent="0.35">
      <c r="B221" s="15"/>
      <c r="C221" s="33"/>
      <c r="D221" s="1">
        <f>+tblRace2G[[#This Row],[Position]]</f>
        <v>0</v>
      </c>
      <c r="E221" s="14" t="str">
        <f>IFERROR(VLOOKUP('Race2-Girl'!$C221,TeamDec!$D$9:$H$465,5,FALSE),"")</f>
        <v/>
      </c>
      <c r="F221" s="16" t="str">
        <f>IFERROR(VLOOKUP('Race2-Girl'!$C221,TeamDec!$D$9:$H$465,3,FALSE),"")</f>
        <v/>
      </c>
      <c r="G221" s="14">
        <f>COUNTIF($E$9:E221,E221)</f>
        <v>161</v>
      </c>
      <c r="H221" s="60"/>
      <c r="I221" s="5"/>
    </row>
    <row r="222" spans="2:9" x14ac:dyDescent="0.35">
      <c r="B222" s="15"/>
      <c r="C222" s="33"/>
      <c r="D222" s="1">
        <f>+tblRace2G[[#This Row],[Position]]</f>
        <v>0</v>
      </c>
      <c r="E222" s="14" t="str">
        <f>IFERROR(VLOOKUP('Race2-Girl'!$C222,TeamDec!$D$9:$H$465,5,FALSE),"")</f>
        <v/>
      </c>
      <c r="F222" s="16" t="str">
        <f>IFERROR(VLOOKUP('Race2-Girl'!$C222,TeamDec!$D$9:$H$465,3,FALSE),"")</f>
        <v/>
      </c>
      <c r="G222" s="14">
        <f>COUNTIF($E$9:E222,E222)</f>
        <v>162</v>
      </c>
      <c r="H222" s="60"/>
      <c r="I222" s="5"/>
    </row>
    <row r="223" spans="2:9" x14ac:dyDescent="0.35">
      <c r="B223" s="15"/>
      <c r="C223" s="33"/>
      <c r="D223" s="1">
        <f>+tblRace2G[[#This Row],[Position]]</f>
        <v>0</v>
      </c>
      <c r="E223" s="14" t="str">
        <f>IFERROR(VLOOKUP('Race2-Girl'!$C223,TeamDec!$D$9:$H$465,5,FALSE),"")</f>
        <v/>
      </c>
      <c r="F223" s="16" t="str">
        <f>IFERROR(VLOOKUP('Race2-Girl'!$C223,TeamDec!$D$9:$H$465,3,FALSE),"")</f>
        <v/>
      </c>
      <c r="G223" s="14">
        <f>COUNTIF($E$9:E223,E223)</f>
        <v>163</v>
      </c>
      <c r="H223" s="60"/>
      <c r="I223" s="5"/>
    </row>
    <row r="224" spans="2:9" x14ac:dyDescent="0.35">
      <c r="B224" s="15"/>
      <c r="C224" s="33"/>
      <c r="D224" s="1">
        <f>+tblRace2G[[#This Row],[Position]]</f>
        <v>0</v>
      </c>
      <c r="E224" s="14" t="str">
        <f>IFERROR(VLOOKUP('Race2-Girl'!$C224,TeamDec!$D$9:$H$465,5,FALSE),"")</f>
        <v/>
      </c>
      <c r="F224" s="16" t="str">
        <f>IFERROR(VLOOKUP('Race2-Girl'!$C224,TeamDec!$D$9:$H$465,3,FALSE),"")</f>
        <v/>
      </c>
      <c r="G224" s="14">
        <f>COUNTIF($E$9:E224,E224)</f>
        <v>164</v>
      </c>
      <c r="H224" s="60"/>
      <c r="I224" s="5"/>
    </row>
    <row r="225" spans="2:9" x14ac:dyDescent="0.35">
      <c r="B225" s="15"/>
      <c r="C225" s="33"/>
      <c r="D225" s="1">
        <f>+tblRace2G[[#This Row],[Position]]</f>
        <v>0</v>
      </c>
      <c r="E225" s="14" t="str">
        <f>IFERROR(VLOOKUP('Race2-Girl'!$C225,TeamDec!$D$9:$H$465,5,FALSE),"")</f>
        <v/>
      </c>
      <c r="F225" s="16" t="str">
        <f>IFERROR(VLOOKUP('Race2-Girl'!$C225,TeamDec!$D$9:$H$465,3,FALSE),"")</f>
        <v/>
      </c>
      <c r="G225" s="14">
        <f>COUNTIF($E$9:E225,E225)</f>
        <v>165</v>
      </c>
      <c r="H225" s="60"/>
      <c r="I225" s="5"/>
    </row>
    <row r="226" spans="2:9" x14ac:dyDescent="0.35">
      <c r="B226" s="15"/>
      <c r="C226" s="33"/>
      <c r="D226" s="1">
        <f>+tblRace2G[[#This Row],[Position]]</f>
        <v>0</v>
      </c>
      <c r="E226" s="14" t="str">
        <f>IFERROR(VLOOKUP('Race2-Girl'!$C226,TeamDec!$D$9:$H$465,5,FALSE),"")</f>
        <v/>
      </c>
      <c r="F226" s="16" t="str">
        <f>IFERROR(VLOOKUP('Race2-Girl'!$C226,TeamDec!$D$9:$H$465,3,FALSE),"")</f>
        <v/>
      </c>
      <c r="G226" s="14">
        <f>COUNTIF($E$9:E226,E226)</f>
        <v>166</v>
      </c>
      <c r="H226" s="60"/>
      <c r="I226" s="5"/>
    </row>
    <row r="227" spans="2:9" x14ac:dyDescent="0.35">
      <c r="B227" s="15"/>
      <c r="C227" s="33"/>
      <c r="D227" s="1">
        <f>+tblRace2G[[#This Row],[Position]]</f>
        <v>0</v>
      </c>
      <c r="E227" s="14" t="str">
        <f>IFERROR(VLOOKUP('Race2-Girl'!$C227,TeamDec!$D$9:$H$465,5,FALSE),"")</f>
        <v/>
      </c>
      <c r="F227" s="16" t="str">
        <f>IFERROR(VLOOKUP('Race2-Girl'!$C227,TeamDec!$D$9:$H$465,3,FALSE),"")</f>
        <v/>
      </c>
      <c r="G227" s="14">
        <f>COUNTIF($E$9:E227,E227)</f>
        <v>167</v>
      </c>
      <c r="H227" s="60"/>
      <c r="I227" s="5"/>
    </row>
    <row r="228" spans="2:9" x14ac:dyDescent="0.35">
      <c r="B228" s="15"/>
      <c r="C228" s="33"/>
      <c r="D228" s="1">
        <f>+tblRace2G[[#This Row],[Position]]</f>
        <v>0</v>
      </c>
      <c r="E228" s="14" t="str">
        <f>IFERROR(VLOOKUP('Race2-Girl'!$C228,TeamDec!$D$9:$H$465,5,FALSE),"")</f>
        <v/>
      </c>
      <c r="F228" s="16" t="str">
        <f>IFERROR(VLOOKUP('Race2-Girl'!$C228,TeamDec!$D$9:$H$465,3,FALSE),"")</f>
        <v/>
      </c>
      <c r="G228" s="14">
        <f>COUNTIF($E$9:E228,E228)</f>
        <v>168</v>
      </c>
      <c r="H228" s="60"/>
      <c r="I228" s="5"/>
    </row>
    <row r="229" spans="2:9" x14ac:dyDescent="0.35">
      <c r="B229" s="15"/>
      <c r="C229" s="33"/>
      <c r="D229" s="1">
        <f>+tblRace2G[[#This Row],[Position]]</f>
        <v>0</v>
      </c>
      <c r="E229" s="14" t="str">
        <f>IFERROR(VLOOKUP('Race2-Girl'!$C229,TeamDec!$D$9:$H$465,5,FALSE),"")</f>
        <v/>
      </c>
      <c r="F229" s="16" t="str">
        <f>IFERROR(VLOOKUP('Race2-Girl'!$C229,TeamDec!$D$9:$H$465,3,FALSE),"")</f>
        <v/>
      </c>
      <c r="G229" s="14">
        <f>COUNTIF($E$9:E229,E229)</f>
        <v>169</v>
      </c>
      <c r="H229" s="60"/>
      <c r="I229" s="5"/>
    </row>
    <row r="230" spans="2:9" x14ac:dyDescent="0.35">
      <c r="B230" s="15"/>
      <c r="C230" s="33"/>
      <c r="D230" s="1">
        <f>+tblRace2G[[#This Row],[Position]]</f>
        <v>0</v>
      </c>
      <c r="E230" s="14" t="str">
        <f>IFERROR(VLOOKUP('Race2-Girl'!$C230,TeamDec!$D$9:$H$465,5,FALSE),"")</f>
        <v/>
      </c>
      <c r="F230" s="16" t="str">
        <f>IFERROR(VLOOKUP('Race2-Girl'!$C230,TeamDec!$D$9:$H$465,3,FALSE),"")</f>
        <v/>
      </c>
      <c r="G230" s="14">
        <f>COUNTIF($E$9:E230,E230)</f>
        <v>170</v>
      </c>
      <c r="H230" s="60"/>
      <c r="I230" s="5"/>
    </row>
    <row r="231" spans="2:9" x14ac:dyDescent="0.35">
      <c r="B231" s="15"/>
      <c r="C231" s="33"/>
      <c r="D231" s="1">
        <f>+tblRace2G[[#This Row],[Position]]</f>
        <v>0</v>
      </c>
      <c r="E231" s="14" t="str">
        <f>IFERROR(VLOOKUP('Race2-Girl'!$C231,TeamDec!$D$9:$H$465,5,FALSE),"")</f>
        <v/>
      </c>
      <c r="F231" s="16" t="str">
        <f>IFERROR(VLOOKUP('Race2-Girl'!$C231,TeamDec!$D$9:$H$465,3,FALSE),"")</f>
        <v/>
      </c>
      <c r="G231" s="14">
        <f>COUNTIF($E$9:E231,E231)</f>
        <v>171</v>
      </c>
      <c r="H231" s="60"/>
      <c r="I231" s="5"/>
    </row>
    <row r="232" spans="2:9" x14ac:dyDescent="0.35">
      <c r="B232" s="15"/>
      <c r="C232" s="33"/>
      <c r="D232" s="1">
        <f>+tblRace2G[[#This Row],[Position]]</f>
        <v>0</v>
      </c>
      <c r="E232" s="14" t="str">
        <f>IFERROR(VLOOKUP('Race2-Girl'!$C232,TeamDec!$D$9:$H$465,5,FALSE),"")</f>
        <v/>
      </c>
      <c r="F232" s="16" t="str">
        <f>IFERROR(VLOOKUP('Race2-Girl'!$C232,TeamDec!$D$9:$H$465,3,FALSE),"")</f>
        <v/>
      </c>
      <c r="G232" s="14">
        <f>COUNTIF($E$9:E232,E232)</f>
        <v>172</v>
      </c>
      <c r="H232" s="60"/>
      <c r="I232" s="5"/>
    </row>
    <row r="233" spans="2:9" x14ac:dyDescent="0.35">
      <c r="B233" s="15"/>
      <c r="C233" s="33"/>
      <c r="D233" s="1">
        <f>+tblRace2G[[#This Row],[Position]]</f>
        <v>0</v>
      </c>
      <c r="E233" s="14" t="str">
        <f>IFERROR(VLOOKUP('Race2-Girl'!$C233,TeamDec!$D$9:$H$465,5,FALSE),"")</f>
        <v/>
      </c>
      <c r="F233" s="16" t="str">
        <f>IFERROR(VLOOKUP('Race2-Girl'!$C233,TeamDec!$D$9:$H$465,3,FALSE),"")</f>
        <v/>
      </c>
      <c r="G233" s="14">
        <f>COUNTIF($E$9:E233,E233)</f>
        <v>173</v>
      </c>
      <c r="H233" s="60"/>
      <c r="I233" s="5"/>
    </row>
    <row r="234" spans="2:9" x14ac:dyDescent="0.35">
      <c r="B234" s="15"/>
      <c r="C234" s="33"/>
      <c r="D234" s="1">
        <f>+tblRace2G[[#This Row],[Position]]</f>
        <v>0</v>
      </c>
      <c r="E234" s="14" t="str">
        <f>IFERROR(VLOOKUP('Race2-Girl'!$C234,TeamDec!$D$9:$H$465,5,FALSE),"")</f>
        <v/>
      </c>
      <c r="F234" s="16" t="str">
        <f>IFERROR(VLOOKUP('Race2-Girl'!$C234,TeamDec!$D$9:$H$465,3,FALSE),"")</f>
        <v/>
      </c>
      <c r="G234" s="14">
        <f>COUNTIF($E$9:E234,E234)</f>
        <v>174</v>
      </c>
      <c r="H234" s="60"/>
      <c r="I234" s="5"/>
    </row>
    <row r="235" spans="2:9" x14ac:dyDescent="0.35">
      <c r="B235" s="15"/>
      <c r="C235" s="33"/>
      <c r="D235" s="1">
        <f>+tblRace2G[[#This Row],[Position]]</f>
        <v>0</v>
      </c>
      <c r="E235" s="14" t="str">
        <f>IFERROR(VLOOKUP('Race2-Girl'!$C235,TeamDec!$D$9:$H$465,5,FALSE),"")</f>
        <v/>
      </c>
      <c r="F235" s="16" t="str">
        <f>IFERROR(VLOOKUP('Race2-Girl'!$C235,TeamDec!$D$9:$H$465,3,FALSE),"")</f>
        <v/>
      </c>
      <c r="G235" s="14">
        <f>COUNTIF($E$9:E235,E235)</f>
        <v>175</v>
      </c>
      <c r="H235" s="60"/>
      <c r="I235" s="5"/>
    </row>
    <row r="236" spans="2:9" x14ac:dyDescent="0.35">
      <c r="B236" s="15"/>
      <c r="C236" s="33"/>
      <c r="D236" s="1">
        <f>+tblRace2G[[#This Row],[Position]]</f>
        <v>0</v>
      </c>
      <c r="E236" s="14" t="str">
        <f>IFERROR(VLOOKUP('Race2-Girl'!$C236,TeamDec!$D$9:$H$465,5,FALSE),"")</f>
        <v/>
      </c>
      <c r="F236" s="16" t="str">
        <f>IFERROR(VLOOKUP('Race2-Girl'!$C236,TeamDec!$D$9:$H$465,3,FALSE),"")</f>
        <v/>
      </c>
      <c r="G236" s="14">
        <f>COUNTIF($E$9:E236,E236)</f>
        <v>176</v>
      </c>
      <c r="H236" s="60"/>
      <c r="I236" s="5"/>
    </row>
    <row r="237" spans="2:9" x14ac:dyDescent="0.35">
      <c r="B237" s="15"/>
      <c r="C237" s="33"/>
      <c r="D237" s="1">
        <f>+tblRace2G[[#This Row],[Position]]</f>
        <v>0</v>
      </c>
      <c r="E237" s="14" t="str">
        <f>IFERROR(VLOOKUP('Race2-Girl'!$C237,TeamDec!$D$9:$H$465,5,FALSE),"")</f>
        <v/>
      </c>
      <c r="F237" s="16" t="str">
        <f>IFERROR(VLOOKUP('Race2-Girl'!$C237,TeamDec!$D$9:$H$465,3,FALSE),"")</f>
        <v/>
      </c>
      <c r="G237" s="14">
        <f>COUNTIF($E$9:E237,E237)</f>
        <v>177</v>
      </c>
      <c r="H237" s="60"/>
      <c r="I237" s="5"/>
    </row>
    <row r="238" spans="2:9" x14ac:dyDescent="0.35">
      <c r="B238" s="15"/>
      <c r="C238" s="33"/>
      <c r="D238" s="1">
        <f>+tblRace2G[[#This Row],[Position]]</f>
        <v>0</v>
      </c>
      <c r="E238" s="14" t="str">
        <f>IFERROR(VLOOKUP('Race2-Girl'!$C238,TeamDec!$D$9:$H$465,5,FALSE),"")</f>
        <v/>
      </c>
      <c r="F238" s="16" t="str">
        <f>IFERROR(VLOOKUP('Race2-Girl'!$C238,TeamDec!$D$9:$H$465,3,FALSE),"")</f>
        <v/>
      </c>
      <c r="G238" s="14">
        <f>COUNTIF($E$9:E238,E238)</f>
        <v>178</v>
      </c>
      <c r="H238" s="60"/>
      <c r="I238" s="5"/>
    </row>
    <row r="239" spans="2:9" x14ac:dyDescent="0.35">
      <c r="B239" s="15"/>
      <c r="C239" s="33"/>
      <c r="D239" s="1">
        <f>+tblRace2G[[#This Row],[Position]]</f>
        <v>0</v>
      </c>
      <c r="E239" s="14" t="str">
        <f>IFERROR(VLOOKUP('Race2-Girl'!$C239,TeamDec!$D$9:$H$465,5,FALSE),"")</f>
        <v/>
      </c>
      <c r="F239" s="16" t="str">
        <f>IFERROR(VLOOKUP('Race2-Girl'!$C239,TeamDec!$D$9:$H$465,3,FALSE),"")</f>
        <v/>
      </c>
      <c r="G239" s="14">
        <f>COUNTIF($E$9:E239,E239)</f>
        <v>179</v>
      </c>
      <c r="H239" s="60"/>
      <c r="I239" s="5"/>
    </row>
    <row r="240" spans="2:9" x14ac:dyDescent="0.35">
      <c r="B240" s="15"/>
      <c r="C240" s="33"/>
      <c r="D240" s="1">
        <f>+tblRace2G[[#This Row],[Position]]</f>
        <v>0</v>
      </c>
      <c r="E240" s="14" t="str">
        <f>IFERROR(VLOOKUP('Race2-Girl'!$C240,TeamDec!$D$9:$H$465,5,FALSE),"")</f>
        <v/>
      </c>
      <c r="F240" s="16" t="str">
        <f>IFERROR(VLOOKUP('Race2-Girl'!$C240,TeamDec!$D$9:$H$465,3,FALSE),"")</f>
        <v/>
      </c>
      <c r="G240" s="14">
        <f>COUNTIF($E$9:E240,E240)</f>
        <v>180</v>
      </c>
      <c r="H240" s="60"/>
      <c r="I240" s="5"/>
    </row>
    <row r="241" spans="2:9" x14ac:dyDescent="0.35">
      <c r="B241" s="15"/>
      <c r="C241" s="33"/>
      <c r="D241" s="1">
        <f>+tblRace2G[[#This Row],[Position]]</f>
        <v>0</v>
      </c>
      <c r="E241" s="14" t="str">
        <f>IFERROR(VLOOKUP('Race2-Girl'!$C241,TeamDec!$D$9:$H$465,5,FALSE),"")</f>
        <v/>
      </c>
      <c r="F241" s="16" t="str">
        <f>IFERROR(VLOOKUP('Race2-Girl'!$C241,TeamDec!$D$9:$H$465,3,FALSE),"")</f>
        <v/>
      </c>
      <c r="G241" s="14">
        <f>COUNTIF($E$9:E241,E241)</f>
        <v>181</v>
      </c>
      <c r="H241" s="60"/>
      <c r="I241" s="5"/>
    </row>
    <row r="242" spans="2:9" x14ac:dyDescent="0.35">
      <c r="B242" s="15"/>
      <c r="C242" s="33"/>
      <c r="D242" s="1">
        <f>+tblRace2G[[#This Row],[Position]]</f>
        <v>0</v>
      </c>
      <c r="E242" s="14" t="str">
        <f>IFERROR(VLOOKUP('Race2-Girl'!$C242,TeamDec!$D$9:$H$465,5,FALSE),"")</f>
        <v/>
      </c>
      <c r="F242" s="16" t="str">
        <f>IFERROR(VLOOKUP('Race2-Girl'!$C242,TeamDec!$D$9:$H$465,3,FALSE),"")</f>
        <v/>
      </c>
      <c r="G242" s="14">
        <f>COUNTIF($E$9:E242,E242)</f>
        <v>182</v>
      </c>
      <c r="H242" s="60"/>
      <c r="I242" s="5"/>
    </row>
    <row r="243" spans="2:9" x14ac:dyDescent="0.35">
      <c r="B243" s="15"/>
      <c r="C243" s="33"/>
      <c r="D243" s="1">
        <f>+tblRace2G[[#This Row],[Position]]</f>
        <v>0</v>
      </c>
      <c r="E243" s="14" t="str">
        <f>IFERROR(VLOOKUP('Race2-Girl'!$C243,TeamDec!$D$9:$H$465,5,FALSE),"")</f>
        <v/>
      </c>
      <c r="F243" s="16" t="str">
        <f>IFERROR(VLOOKUP('Race2-Girl'!$C243,TeamDec!$D$9:$H$465,3,FALSE),"")</f>
        <v/>
      </c>
      <c r="G243" s="14">
        <f>COUNTIF($E$9:E243,E243)</f>
        <v>183</v>
      </c>
      <c r="H243" s="60"/>
      <c r="I243" s="5"/>
    </row>
    <row r="244" spans="2:9" x14ac:dyDescent="0.35">
      <c r="B244" s="15"/>
      <c r="C244" s="33"/>
      <c r="D244" s="1">
        <f>+tblRace2G[[#This Row],[Position]]</f>
        <v>0</v>
      </c>
      <c r="E244" s="14" t="str">
        <f>IFERROR(VLOOKUP('Race2-Girl'!$C244,TeamDec!$D$9:$H$465,5,FALSE),"")</f>
        <v/>
      </c>
      <c r="F244" s="16" t="str">
        <f>IFERROR(VLOOKUP('Race2-Girl'!$C244,TeamDec!$D$9:$H$465,3,FALSE),"")</f>
        <v/>
      </c>
      <c r="G244" s="14">
        <f>COUNTIF($E$9:E244,E244)</f>
        <v>184</v>
      </c>
      <c r="H244" s="60"/>
      <c r="I244" s="5"/>
    </row>
    <row r="245" spans="2:9" x14ac:dyDescent="0.35">
      <c r="B245" s="15"/>
      <c r="C245" s="33"/>
      <c r="D245" s="1">
        <f>+tblRace2G[[#This Row],[Position]]</f>
        <v>0</v>
      </c>
      <c r="E245" s="14" t="str">
        <f>IFERROR(VLOOKUP('Race2-Girl'!$C245,TeamDec!$D$9:$H$465,5,FALSE),"")</f>
        <v/>
      </c>
      <c r="F245" s="16" t="str">
        <f>IFERROR(VLOOKUP('Race2-Girl'!$C245,TeamDec!$D$9:$H$465,3,FALSE),"")</f>
        <v/>
      </c>
      <c r="G245" s="14">
        <f>COUNTIF($E$9:E245,E245)</f>
        <v>185</v>
      </c>
      <c r="H245" s="60"/>
      <c r="I245" s="5"/>
    </row>
    <row r="246" spans="2:9" x14ac:dyDescent="0.35">
      <c r="B246" s="15"/>
      <c r="C246" s="33"/>
      <c r="D246" s="1">
        <f>+tblRace2G[[#This Row],[Position]]</f>
        <v>0</v>
      </c>
      <c r="E246" s="14" t="str">
        <f>IFERROR(VLOOKUP('Race2-Girl'!$C246,TeamDec!$D$9:$H$465,5,FALSE),"")</f>
        <v/>
      </c>
      <c r="F246" s="16" t="str">
        <f>IFERROR(VLOOKUP('Race2-Girl'!$C246,TeamDec!$D$9:$H$465,3,FALSE),"")</f>
        <v/>
      </c>
      <c r="G246" s="14">
        <f>COUNTIF($E$9:E246,E246)</f>
        <v>186</v>
      </c>
      <c r="H246" s="60"/>
      <c r="I246" s="5"/>
    </row>
    <row r="247" spans="2:9" x14ac:dyDescent="0.35">
      <c r="B247" s="15"/>
      <c r="C247" s="33"/>
      <c r="D247" s="1">
        <f>+tblRace2G[[#This Row],[Position]]</f>
        <v>0</v>
      </c>
      <c r="E247" s="14" t="str">
        <f>IFERROR(VLOOKUP('Race2-Girl'!$C247,TeamDec!$D$9:$H$465,5,FALSE),"")</f>
        <v/>
      </c>
      <c r="F247" s="16" t="str">
        <f>IFERROR(VLOOKUP('Race2-Girl'!$C247,TeamDec!$D$9:$H$465,3,FALSE),"")</f>
        <v/>
      </c>
      <c r="G247" s="14">
        <f>COUNTIF($E$9:E247,E247)</f>
        <v>187</v>
      </c>
      <c r="H247" s="60"/>
      <c r="I247" s="5"/>
    </row>
    <row r="248" spans="2:9" x14ac:dyDescent="0.35">
      <c r="B248" s="15"/>
      <c r="C248" s="33"/>
      <c r="D248" s="1">
        <f>+tblRace2G[[#This Row],[Position]]</f>
        <v>0</v>
      </c>
      <c r="E248" s="14" t="str">
        <f>IFERROR(VLOOKUP('Race2-Girl'!$C248,TeamDec!$D$9:$H$465,5,FALSE),"")</f>
        <v/>
      </c>
      <c r="F248" s="16" t="str">
        <f>IFERROR(VLOOKUP('Race2-Girl'!$C248,TeamDec!$D$9:$H$465,3,FALSE),"")</f>
        <v/>
      </c>
      <c r="G248" s="14">
        <f>COUNTIF($E$9:E248,E248)</f>
        <v>188</v>
      </c>
      <c r="H248" s="60"/>
      <c r="I248" s="5"/>
    </row>
    <row r="249" spans="2:9" x14ac:dyDescent="0.35">
      <c r="B249" s="15"/>
      <c r="C249" s="33"/>
      <c r="D249" s="1">
        <f>+tblRace2G[[#This Row],[Position]]</f>
        <v>0</v>
      </c>
      <c r="E249" s="14" t="str">
        <f>IFERROR(VLOOKUP('Race2-Girl'!$C249,TeamDec!$D$9:$H$465,5,FALSE),"")</f>
        <v/>
      </c>
      <c r="F249" s="16" t="str">
        <f>IFERROR(VLOOKUP('Race2-Girl'!$C249,TeamDec!$D$9:$H$465,3,FALSE),"")</f>
        <v/>
      </c>
      <c r="G249" s="14">
        <f>COUNTIF($E$9:E249,E249)</f>
        <v>189</v>
      </c>
      <c r="H249" s="60"/>
      <c r="I249" s="5"/>
    </row>
    <row r="250" spans="2:9" x14ac:dyDescent="0.35">
      <c r="B250" s="15"/>
      <c r="C250" s="33"/>
      <c r="D250" s="1">
        <f>+tblRace2G[[#This Row],[Position]]</f>
        <v>0</v>
      </c>
      <c r="E250" s="14" t="str">
        <f>IFERROR(VLOOKUP('Race2-Girl'!$C250,TeamDec!$D$9:$H$465,5,FALSE),"")</f>
        <v/>
      </c>
      <c r="F250" s="16" t="str">
        <f>IFERROR(VLOOKUP('Race2-Girl'!$C250,TeamDec!$D$9:$H$465,3,FALSE),"")</f>
        <v/>
      </c>
      <c r="G250" s="14">
        <f>COUNTIF($E$9:E250,E250)</f>
        <v>190</v>
      </c>
      <c r="H250" s="60"/>
      <c r="I250" s="5"/>
    </row>
    <row r="251" spans="2:9" x14ac:dyDescent="0.35">
      <c r="B251" s="15"/>
      <c r="C251" s="33"/>
      <c r="D251" s="1">
        <f>+tblRace2G[[#This Row],[Position]]</f>
        <v>0</v>
      </c>
      <c r="E251" s="14" t="str">
        <f>IFERROR(VLOOKUP('Race2-Girl'!$C251,TeamDec!$D$9:$H$465,5,FALSE),"")</f>
        <v/>
      </c>
      <c r="F251" s="16" t="str">
        <f>IFERROR(VLOOKUP('Race2-Girl'!$C251,TeamDec!$D$9:$H$465,3,FALSE),"")</f>
        <v/>
      </c>
      <c r="G251" s="14">
        <f>COUNTIF($E$9:E251,E251)</f>
        <v>191</v>
      </c>
      <c r="H251" s="60"/>
      <c r="I251" s="5"/>
    </row>
    <row r="252" spans="2:9" x14ac:dyDescent="0.35">
      <c r="B252" s="15"/>
      <c r="C252" s="33"/>
      <c r="D252" s="1">
        <f>+tblRace2G[[#This Row],[Position]]</f>
        <v>0</v>
      </c>
      <c r="E252" s="14" t="str">
        <f>IFERROR(VLOOKUP('Race2-Girl'!$C252,TeamDec!$D$9:$H$465,5,FALSE),"")</f>
        <v/>
      </c>
      <c r="F252" s="16" t="str">
        <f>IFERROR(VLOOKUP('Race2-Girl'!$C252,TeamDec!$D$9:$H$465,3,FALSE),"")</f>
        <v/>
      </c>
      <c r="G252" s="14">
        <f>COUNTIF($E$9:E252,E252)</f>
        <v>192</v>
      </c>
      <c r="H252" s="60"/>
      <c r="I252" s="5"/>
    </row>
    <row r="253" spans="2:9" x14ac:dyDescent="0.35">
      <c r="B253" s="15"/>
      <c r="C253" s="33"/>
      <c r="D253" s="1">
        <f>+tblRace2G[[#This Row],[Position]]</f>
        <v>0</v>
      </c>
      <c r="E253" s="14" t="str">
        <f>IFERROR(VLOOKUP('Race2-Girl'!$C253,TeamDec!$D$9:$H$465,5,FALSE),"")</f>
        <v/>
      </c>
      <c r="F253" s="16" t="str">
        <f>IFERROR(VLOOKUP('Race2-Girl'!$C253,TeamDec!$D$9:$H$465,3,FALSE),"")</f>
        <v/>
      </c>
      <c r="G253" s="14">
        <f>COUNTIF($E$9:E253,E253)</f>
        <v>193</v>
      </c>
      <c r="H253" s="60"/>
      <c r="I253" s="5"/>
    </row>
    <row r="254" spans="2:9" x14ac:dyDescent="0.35">
      <c r="B254" s="15"/>
      <c r="C254" s="33"/>
      <c r="D254" s="1">
        <f>+tblRace2G[[#This Row],[Position]]</f>
        <v>0</v>
      </c>
      <c r="E254" s="14" t="str">
        <f>IFERROR(VLOOKUP('Race2-Girl'!$C254,TeamDec!$D$9:$H$465,5,FALSE),"")</f>
        <v/>
      </c>
      <c r="F254" s="16" t="str">
        <f>IFERROR(VLOOKUP('Race2-Girl'!$C254,TeamDec!$D$9:$H$465,3,FALSE),"")</f>
        <v/>
      </c>
      <c r="G254" s="14">
        <f>COUNTIF($E$9:E254,E254)</f>
        <v>194</v>
      </c>
      <c r="H254" s="60"/>
      <c r="I254" s="5"/>
    </row>
    <row r="255" spans="2:9" x14ac:dyDescent="0.35">
      <c r="B255" s="15"/>
      <c r="C255" s="33"/>
      <c r="D255" s="1">
        <f>+tblRace2G[[#This Row],[Position]]</f>
        <v>0</v>
      </c>
      <c r="E255" s="14" t="str">
        <f>IFERROR(VLOOKUP('Race2-Girl'!$C255,TeamDec!$D$9:$H$465,5,FALSE),"")</f>
        <v/>
      </c>
      <c r="F255" s="16" t="str">
        <f>IFERROR(VLOOKUP('Race2-Girl'!$C255,TeamDec!$D$9:$H$465,3,FALSE),"")</f>
        <v/>
      </c>
      <c r="G255" s="14">
        <f>COUNTIF($E$9:E255,E255)</f>
        <v>195</v>
      </c>
      <c r="H255" s="60"/>
      <c r="I255" s="5"/>
    </row>
    <row r="256" spans="2:9" x14ac:dyDescent="0.35">
      <c r="B256" s="15"/>
      <c r="C256" s="33"/>
      <c r="D256" s="1">
        <f>+tblRace2G[[#This Row],[Position]]</f>
        <v>0</v>
      </c>
      <c r="E256" s="14" t="str">
        <f>IFERROR(VLOOKUP('Race2-Girl'!$C256,TeamDec!$D$9:$H$465,5,FALSE),"")</f>
        <v/>
      </c>
      <c r="F256" s="16" t="str">
        <f>IFERROR(VLOOKUP('Race2-Girl'!$C256,TeamDec!$D$9:$H$465,3,FALSE),"")</f>
        <v/>
      </c>
      <c r="G256" s="14">
        <f>COUNTIF($E$9:E256,E256)</f>
        <v>196</v>
      </c>
      <c r="H256" s="60"/>
      <c r="I256" s="5"/>
    </row>
    <row r="257" spans="2:9" x14ac:dyDescent="0.35">
      <c r="B257" s="15"/>
      <c r="C257" s="33"/>
      <c r="D257" s="1">
        <f>+tblRace2G[[#This Row],[Position]]</f>
        <v>0</v>
      </c>
      <c r="E257" s="14" t="str">
        <f>IFERROR(VLOOKUP('Race2-Girl'!$C257,TeamDec!$D$9:$H$465,5,FALSE),"")</f>
        <v/>
      </c>
      <c r="F257" s="16" t="str">
        <f>IFERROR(VLOOKUP('Race2-Girl'!$C257,TeamDec!$D$9:$H$465,3,FALSE),"")</f>
        <v/>
      </c>
      <c r="G257" s="14">
        <f>COUNTIF($E$9:E257,E257)</f>
        <v>197</v>
      </c>
      <c r="H257" s="60"/>
      <c r="I257" s="5"/>
    </row>
    <row r="258" spans="2:9" x14ac:dyDescent="0.35">
      <c r="B258" s="15"/>
      <c r="C258" s="33"/>
      <c r="D258" s="1">
        <f>+tblRace2G[[#This Row],[Position]]</f>
        <v>0</v>
      </c>
      <c r="E258" s="14" t="str">
        <f>IFERROR(VLOOKUP('Race2-Girl'!$C258,TeamDec!$D$9:$H$465,5,FALSE),"")</f>
        <v/>
      </c>
      <c r="F258" s="16" t="str">
        <f>IFERROR(VLOOKUP('Race2-Girl'!$C258,TeamDec!$D$9:$H$465,3,FALSE),"")</f>
        <v/>
      </c>
      <c r="G258" s="14">
        <f>COUNTIF($E$9:E258,E258)</f>
        <v>198</v>
      </c>
      <c r="H258" s="60"/>
      <c r="I258" s="5"/>
    </row>
    <row r="259" spans="2:9" x14ac:dyDescent="0.35">
      <c r="B259" s="15"/>
      <c r="C259" s="33"/>
      <c r="D259" s="1">
        <f>+tblRace2G[[#This Row],[Position]]</f>
        <v>0</v>
      </c>
      <c r="E259" s="14" t="str">
        <f>IFERROR(VLOOKUP('Race2-Girl'!$C259,TeamDec!$D$9:$H$465,5,FALSE),"")</f>
        <v/>
      </c>
      <c r="F259" s="16" t="str">
        <f>IFERROR(VLOOKUP('Race2-Girl'!$C259,TeamDec!$D$9:$H$465,3,FALSE),"")</f>
        <v/>
      </c>
      <c r="G259" s="14">
        <f>COUNTIF($E$9:E259,E259)</f>
        <v>199</v>
      </c>
      <c r="H259" s="60"/>
      <c r="I259" s="5"/>
    </row>
    <row r="260" spans="2:9" x14ac:dyDescent="0.35">
      <c r="B260" s="15"/>
      <c r="C260" s="33"/>
      <c r="D260" s="1">
        <f>+tblRace2G[[#This Row],[Position]]</f>
        <v>0</v>
      </c>
      <c r="E260" s="14" t="str">
        <f>IFERROR(VLOOKUP('Race2-Girl'!$C260,TeamDec!$D$9:$H$465,5,FALSE),"")</f>
        <v/>
      </c>
      <c r="F260" s="16" t="str">
        <f>IFERROR(VLOOKUP('Race2-Girl'!$C260,TeamDec!$D$9:$H$465,3,FALSE),"")</f>
        <v/>
      </c>
      <c r="G260" s="14">
        <f>COUNTIF($E$9:E260,E260)</f>
        <v>200</v>
      </c>
      <c r="H260" s="60"/>
      <c r="I260" s="5"/>
    </row>
    <row r="261" spans="2:9" x14ac:dyDescent="0.35">
      <c r="B261" s="15"/>
      <c r="C261" s="33"/>
      <c r="D261" s="1">
        <f>+tblRace2G[[#This Row],[Position]]</f>
        <v>0</v>
      </c>
      <c r="E261" s="14" t="str">
        <f>IFERROR(VLOOKUP('Race2-Girl'!$C261,TeamDec!$D$9:$H$465,5,FALSE),"")</f>
        <v/>
      </c>
      <c r="F261" s="16" t="str">
        <f>IFERROR(VLOOKUP('Race2-Girl'!$C261,TeamDec!$D$9:$H$465,3,FALSE),"")</f>
        <v/>
      </c>
      <c r="G261" s="14">
        <f>COUNTIF($E$9:E261,E261)</f>
        <v>201</v>
      </c>
      <c r="H261" s="60"/>
      <c r="I261" s="5"/>
    </row>
    <row r="262" spans="2:9" x14ac:dyDescent="0.35">
      <c r="B262" s="15"/>
      <c r="C262" s="33"/>
      <c r="D262" s="1">
        <f>+tblRace2G[[#This Row],[Position]]</f>
        <v>0</v>
      </c>
      <c r="E262" s="14" t="str">
        <f>IFERROR(VLOOKUP('Race2-Girl'!$C262,TeamDec!$D$9:$H$465,5,FALSE),"")</f>
        <v/>
      </c>
      <c r="F262" s="16" t="str">
        <f>IFERROR(VLOOKUP('Race2-Girl'!$C262,TeamDec!$D$9:$H$465,3,FALSE),"")</f>
        <v/>
      </c>
      <c r="G262" s="14">
        <f>COUNTIF($E$9:E262,E262)</f>
        <v>202</v>
      </c>
      <c r="H262" s="60"/>
      <c r="I262" s="5"/>
    </row>
    <row r="263" spans="2:9" x14ac:dyDescent="0.35">
      <c r="B263" s="15"/>
      <c r="C263" s="33"/>
      <c r="D263" s="1">
        <f>+tblRace2G[[#This Row],[Position]]</f>
        <v>0</v>
      </c>
      <c r="E263" s="14" t="str">
        <f>IFERROR(VLOOKUP('Race2-Girl'!$C263,TeamDec!$D$9:$H$465,5,FALSE),"")</f>
        <v/>
      </c>
      <c r="F263" s="16" t="str">
        <f>IFERROR(VLOOKUP('Race2-Girl'!$C263,TeamDec!$D$9:$H$465,3,FALSE),"")</f>
        <v/>
      </c>
      <c r="G263" s="14">
        <f>COUNTIF($E$9:E263,E263)</f>
        <v>203</v>
      </c>
      <c r="H263" s="60"/>
      <c r="I263" s="5"/>
    </row>
    <row r="264" spans="2:9" x14ac:dyDescent="0.35">
      <c r="B264" s="15"/>
      <c r="C264" s="33"/>
      <c r="D264" s="1">
        <f>+tblRace2G[[#This Row],[Position]]</f>
        <v>0</v>
      </c>
      <c r="E264" s="14" t="str">
        <f>IFERROR(VLOOKUP('Race2-Girl'!$C264,TeamDec!$D$9:$H$465,5,FALSE),"")</f>
        <v/>
      </c>
      <c r="F264" s="16" t="str">
        <f>IFERROR(VLOOKUP('Race2-Girl'!$C264,TeamDec!$D$9:$H$465,3,FALSE),"")</f>
        <v/>
      </c>
      <c r="G264" s="14">
        <f>COUNTIF($E$9:E264,E264)</f>
        <v>204</v>
      </c>
      <c r="H264" s="60"/>
      <c r="I264" s="5"/>
    </row>
    <row r="265" spans="2:9" x14ac:dyDescent="0.35">
      <c r="B265" s="15"/>
      <c r="C265" s="33"/>
      <c r="D265" s="1">
        <f>+tblRace2G[[#This Row],[Position]]</f>
        <v>0</v>
      </c>
      <c r="E265" s="14" t="str">
        <f>IFERROR(VLOOKUP('Race2-Girl'!$C265,TeamDec!$D$9:$H$465,5,FALSE),"")</f>
        <v/>
      </c>
      <c r="F265" s="16" t="str">
        <f>IFERROR(VLOOKUP('Race2-Girl'!$C265,TeamDec!$D$9:$H$465,3,FALSE),"")</f>
        <v/>
      </c>
      <c r="G265" s="14">
        <f>COUNTIF($E$9:E265,E265)</f>
        <v>205</v>
      </c>
      <c r="H265" s="60"/>
      <c r="I265" s="5"/>
    </row>
    <row r="266" spans="2:9" x14ac:dyDescent="0.35">
      <c r="B266" s="15"/>
      <c r="C266" s="33"/>
      <c r="D266" s="1">
        <f>+tblRace2G[[#This Row],[Position]]</f>
        <v>0</v>
      </c>
      <c r="E266" s="14" t="str">
        <f>IFERROR(VLOOKUP('Race2-Girl'!$C266,TeamDec!$D$9:$H$465,5,FALSE),"")</f>
        <v/>
      </c>
      <c r="F266" s="16" t="str">
        <f>IFERROR(VLOOKUP('Race2-Girl'!$C266,TeamDec!$D$9:$H$465,3,FALSE),"")</f>
        <v/>
      </c>
      <c r="G266" s="14">
        <f>COUNTIF($E$9:E266,E266)</f>
        <v>206</v>
      </c>
      <c r="H266" s="60"/>
      <c r="I266" s="5"/>
    </row>
    <row r="267" spans="2:9" x14ac:dyDescent="0.35">
      <c r="B267" s="15"/>
      <c r="C267" s="33"/>
      <c r="D267" s="1">
        <f>+tblRace2G[[#This Row],[Position]]</f>
        <v>0</v>
      </c>
      <c r="E267" s="14" t="str">
        <f>IFERROR(VLOOKUP('Race2-Girl'!$C267,TeamDec!$D$9:$H$465,5,FALSE),"")</f>
        <v/>
      </c>
      <c r="F267" s="16" t="str">
        <f>IFERROR(VLOOKUP('Race2-Girl'!$C267,TeamDec!$D$9:$H$465,3,FALSE),"")</f>
        <v/>
      </c>
      <c r="G267" s="14">
        <f>COUNTIF($E$9:E267,E267)</f>
        <v>207</v>
      </c>
      <c r="H267" s="60"/>
      <c r="I267" s="5"/>
    </row>
    <row r="268" spans="2:9" x14ac:dyDescent="0.35">
      <c r="B268" s="15"/>
      <c r="C268" s="33"/>
      <c r="D268" s="1">
        <f>+tblRace2G[[#This Row],[Position]]</f>
        <v>0</v>
      </c>
      <c r="E268" s="14" t="str">
        <f>IFERROR(VLOOKUP('Race2-Girl'!$C268,TeamDec!$D$9:$H$465,5,FALSE),"")</f>
        <v/>
      </c>
      <c r="F268" s="16" t="str">
        <f>IFERROR(VLOOKUP('Race2-Girl'!$C268,TeamDec!$D$9:$H$465,3,FALSE),"")</f>
        <v/>
      </c>
      <c r="G268" s="14">
        <f>COUNTIF($E$9:E268,E268)</f>
        <v>208</v>
      </c>
      <c r="H268" s="60"/>
      <c r="I268" s="5"/>
    </row>
    <row r="269" spans="2:9" x14ac:dyDescent="0.35">
      <c r="B269" s="15"/>
      <c r="C269" s="33"/>
      <c r="D269" s="1">
        <f>+tblRace2G[[#This Row],[Position]]</f>
        <v>0</v>
      </c>
      <c r="E269" s="14" t="str">
        <f>IFERROR(VLOOKUP('Race2-Girl'!$C269,TeamDec!$D$9:$H$465,5,FALSE),"")</f>
        <v/>
      </c>
      <c r="F269" s="16" t="str">
        <f>IFERROR(VLOOKUP('Race2-Girl'!$C269,TeamDec!$D$9:$H$465,3,FALSE),"")</f>
        <v/>
      </c>
      <c r="G269" s="14">
        <f>COUNTIF($E$9:E269,E269)</f>
        <v>209</v>
      </c>
      <c r="H269" s="60"/>
      <c r="I269" s="5"/>
    </row>
    <row r="270" spans="2:9" x14ac:dyDescent="0.35">
      <c r="B270" s="15"/>
      <c r="C270" s="33"/>
      <c r="D270" s="1">
        <f>+tblRace2G[[#This Row],[Position]]</f>
        <v>0</v>
      </c>
      <c r="E270" s="14" t="str">
        <f>IFERROR(VLOOKUP('Race2-Girl'!$C270,TeamDec!$D$9:$H$465,5,FALSE),"")</f>
        <v/>
      </c>
      <c r="F270" s="16" t="str">
        <f>IFERROR(VLOOKUP('Race2-Girl'!$C270,TeamDec!$D$9:$H$465,3,FALSE),"")</f>
        <v/>
      </c>
      <c r="G270" s="14">
        <f>COUNTIF($E$9:E270,E270)</f>
        <v>210</v>
      </c>
      <c r="H270" s="60"/>
      <c r="I270" s="5"/>
    </row>
    <row r="271" spans="2:9" x14ac:dyDescent="0.35">
      <c r="B271" s="15"/>
      <c r="C271" s="33"/>
      <c r="D271" s="1">
        <f>+tblRace2G[[#This Row],[Position]]</f>
        <v>0</v>
      </c>
      <c r="E271" s="14" t="str">
        <f>IFERROR(VLOOKUP('Race2-Girl'!$C271,TeamDec!$D$9:$H$465,5,FALSE),"")</f>
        <v/>
      </c>
      <c r="F271" s="16" t="str">
        <f>IFERROR(VLOOKUP('Race2-Girl'!$C271,TeamDec!$D$9:$H$465,3,FALSE),"")</f>
        <v/>
      </c>
      <c r="G271" s="14">
        <f>COUNTIF($E$9:E271,E271)</f>
        <v>211</v>
      </c>
      <c r="H271" s="60"/>
      <c r="I271" s="5"/>
    </row>
    <row r="272" spans="2:9" x14ac:dyDescent="0.35">
      <c r="B272" s="15"/>
      <c r="C272" s="33"/>
      <c r="D272" s="1">
        <f>+tblRace2G[[#This Row],[Position]]</f>
        <v>0</v>
      </c>
      <c r="E272" s="14" t="str">
        <f>IFERROR(VLOOKUP('Race2-Girl'!$C272,TeamDec!$D$9:$H$465,5,FALSE),"")</f>
        <v/>
      </c>
      <c r="F272" s="16" t="str">
        <f>IFERROR(VLOOKUP('Race2-Girl'!$C272,TeamDec!$D$9:$H$465,3,FALSE),"")</f>
        <v/>
      </c>
      <c r="G272" s="14">
        <f>COUNTIF($E$9:E272,E272)</f>
        <v>212</v>
      </c>
      <c r="H272" s="60"/>
      <c r="I272" s="5"/>
    </row>
    <row r="273" spans="2:9" x14ac:dyDescent="0.35">
      <c r="B273" s="15"/>
      <c r="C273" s="33"/>
      <c r="D273" s="1">
        <f>+tblRace2G[[#This Row],[Position]]</f>
        <v>0</v>
      </c>
      <c r="E273" s="14" t="str">
        <f>IFERROR(VLOOKUP('Race2-Girl'!$C273,TeamDec!$D$9:$H$465,5,FALSE),"")</f>
        <v/>
      </c>
      <c r="F273" s="16" t="str">
        <f>IFERROR(VLOOKUP('Race2-Girl'!$C273,TeamDec!$D$9:$H$465,3,FALSE),"")</f>
        <v/>
      </c>
      <c r="G273" s="14">
        <f>COUNTIF($E$9:E273,E273)</f>
        <v>213</v>
      </c>
      <c r="H273" s="60"/>
      <c r="I273" s="5"/>
    </row>
    <row r="274" spans="2:9" x14ac:dyDescent="0.35">
      <c r="B274" s="15"/>
      <c r="C274" s="33"/>
      <c r="D274" s="1">
        <f>+tblRace2G[[#This Row],[Position]]</f>
        <v>0</v>
      </c>
      <c r="E274" s="14" t="str">
        <f>IFERROR(VLOOKUP('Race2-Girl'!$C274,TeamDec!$D$9:$H$465,5,FALSE),"")</f>
        <v/>
      </c>
      <c r="F274" s="16" t="str">
        <f>IFERROR(VLOOKUP('Race2-Girl'!$C274,TeamDec!$D$9:$H$465,3,FALSE),"")</f>
        <v/>
      </c>
      <c r="G274" s="14">
        <f>COUNTIF($E$9:E274,E274)</f>
        <v>214</v>
      </c>
      <c r="H274" s="60"/>
      <c r="I274" s="5"/>
    </row>
    <row r="275" spans="2:9" x14ac:dyDescent="0.35">
      <c r="B275" s="15"/>
      <c r="C275" s="33"/>
      <c r="D275" s="1">
        <f>+tblRace2G[[#This Row],[Position]]</f>
        <v>0</v>
      </c>
      <c r="E275" s="14" t="str">
        <f>IFERROR(VLOOKUP('Race2-Girl'!$C275,TeamDec!$D$9:$H$465,5,FALSE),"")</f>
        <v/>
      </c>
      <c r="F275" s="16" t="str">
        <f>IFERROR(VLOOKUP('Race2-Girl'!$C275,TeamDec!$D$9:$H$465,3,FALSE),"")</f>
        <v/>
      </c>
      <c r="G275" s="14">
        <f>COUNTIF($E$9:E275,E275)</f>
        <v>215</v>
      </c>
      <c r="H275" s="60"/>
      <c r="I275" s="5"/>
    </row>
    <row r="276" spans="2:9" x14ac:dyDescent="0.35">
      <c r="B276" s="15"/>
      <c r="C276" s="33"/>
      <c r="D276" s="1">
        <f>+tblRace2G[[#This Row],[Position]]</f>
        <v>0</v>
      </c>
      <c r="E276" s="14" t="str">
        <f>IFERROR(VLOOKUP('Race2-Girl'!$C276,TeamDec!$D$9:$H$465,5,FALSE),"")</f>
        <v/>
      </c>
      <c r="F276" s="16" t="str">
        <f>IFERROR(VLOOKUP('Race2-Girl'!$C276,TeamDec!$D$9:$H$465,3,FALSE),"")</f>
        <v/>
      </c>
      <c r="G276" s="14">
        <f>COUNTIF($E$9:E276,E276)</f>
        <v>216</v>
      </c>
      <c r="H276" s="60"/>
      <c r="I276" s="5"/>
    </row>
    <row r="277" spans="2:9" x14ac:dyDescent="0.35">
      <c r="B277" s="15"/>
      <c r="C277" s="33"/>
      <c r="D277" s="1">
        <f>+tblRace2G[[#This Row],[Position]]</f>
        <v>0</v>
      </c>
      <c r="E277" s="14" t="str">
        <f>IFERROR(VLOOKUP('Race2-Girl'!$C277,TeamDec!$D$9:$H$465,5,FALSE),"")</f>
        <v/>
      </c>
      <c r="F277" s="16" t="str">
        <f>IFERROR(VLOOKUP('Race2-Girl'!$C277,TeamDec!$D$9:$H$465,3,FALSE),"")</f>
        <v/>
      </c>
      <c r="G277" s="14">
        <f>COUNTIF($E$9:E277,E277)</f>
        <v>217</v>
      </c>
      <c r="H277" s="60"/>
      <c r="I277" s="5"/>
    </row>
    <row r="278" spans="2:9" x14ac:dyDescent="0.35">
      <c r="B278" s="15"/>
      <c r="C278" s="33"/>
      <c r="D278" s="1">
        <f>+tblRace2G[[#This Row],[Position]]</f>
        <v>0</v>
      </c>
      <c r="E278" s="14" t="str">
        <f>IFERROR(VLOOKUP('Race2-Girl'!$C278,TeamDec!$D$9:$H$465,5,FALSE),"")</f>
        <v/>
      </c>
      <c r="F278" s="16" t="str">
        <f>IFERROR(VLOOKUP('Race2-Girl'!$C278,TeamDec!$D$9:$H$465,3,FALSE),"")</f>
        <v/>
      </c>
      <c r="G278" s="14">
        <f>COUNTIF($E$9:E278,E278)</f>
        <v>218</v>
      </c>
      <c r="H278" s="60"/>
      <c r="I278" s="5"/>
    </row>
    <row r="279" spans="2:9" x14ac:dyDescent="0.35">
      <c r="B279" s="15"/>
      <c r="C279" s="33"/>
      <c r="D279" s="1">
        <f>+tblRace2G[[#This Row],[Position]]</f>
        <v>0</v>
      </c>
      <c r="E279" s="14" t="str">
        <f>IFERROR(VLOOKUP('Race2-Girl'!$C279,TeamDec!$D$9:$H$465,5,FALSE),"")</f>
        <v/>
      </c>
      <c r="F279" s="16" t="str">
        <f>IFERROR(VLOOKUP('Race2-Girl'!$C279,TeamDec!$D$9:$H$465,3,FALSE),"")</f>
        <v/>
      </c>
      <c r="G279" s="14">
        <f>COUNTIF($E$9:E279,E279)</f>
        <v>219</v>
      </c>
      <c r="H279" s="60"/>
      <c r="I279" s="5"/>
    </row>
    <row r="280" spans="2:9" x14ac:dyDescent="0.35">
      <c r="B280" s="15"/>
      <c r="C280" s="33"/>
      <c r="D280" s="1">
        <f>+tblRace2G[[#This Row],[Position]]</f>
        <v>0</v>
      </c>
      <c r="E280" s="14" t="str">
        <f>IFERROR(VLOOKUP('Race2-Girl'!$C280,TeamDec!$D$9:$H$465,5,FALSE),"")</f>
        <v/>
      </c>
      <c r="F280" s="16" t="str">
        <f>IFERROR(VLOOKUP('Race2-Girl'!$C280,TeamDec!$D$9:$H$465,3,FALSE),"")</f>
        <v/>
      </c>
      <c r="G280" s="14">
        <f>COUNTIF($E$9:E280,E280)</f>
        <v>220</v>
      </c>
      <c r="H280" s="60"/>
      <c r="I280" s="5"/>
    </row>
    <row r="281" spans="2:9" x14ac:dyDescent="0.35">
      <c r="B281" s="15"/>
      <c r="C281" s="33"/>
      <c r="D281" s="1">
        <f>+tblRace2G[[#This Row],[Position]]</f>
        <v>0</v>
      </c>
      <c r="E281" s="14" t="str">
        <f>IFERROR(VLOOKUP('Race2-Girl'!$C281,TeamDec!$D$9:$H$465,5,FALSE),"")</f>
        <v/>
      </c>
      <c r="F281" s="16" t="str">
        <f>IFERROR(VLOOKUP('Race2-Girl'!$C281,TeamDec!$D$9:$H$465,3,FALSE),"")</f>
        <v/>
      </c>
      <c r="G281" s="14">
        <f>COUNTIF($E$9:E281,E281)</f>
        <v>221</v>
      </c>
      <c r="H281" s="60"/>
      <c r="I281" s="5"/>
    </row>
    <row r="282" spans="2:9" x14ac:dyDescent="0.35">
      <c r="B282" s="15"/>
      <c r="C282" s="33"/>
      <c r="D282" s="1">
        <f>+tblRace2G[[#This Row],[Position]]</f>
        <v>0</v>
      </c>
      <c r="E282" s="14" t="str">
        <f>IFERROR(VLOOKUP('Race2-Girl'!$C282,TeamDec!$D$9:$H$465,5,FALSE),"")</f>
        <v/>
      </c>
      <c r="F282" s="16" t="str">
        <f>IFERROR(VLOOKUP('Race2-Girl'!$C282,TeamDec!$D$9:$H$465,3,FALSE),"")</f>
        <v/>
      </c>
      <c r="G282" s="14">
        <f>COUNTIF($E$9:E282,E282)</f>
        <v>222</v>
      </c>
      <c r="H282" s="60"/>
      <c r="I282" s="5"/>
    </row>
    <row r="283" spans="2:9" x14ac:dyDescent="0.35">
      <c r="B283" s="15"/>
      <c r="C283" s="33"/>
      <c r="D283" s="1">
        <f>+tblRace2G[[#This Row],[Position]]</f>
        <v>0</v>
      </c>
      <c r="E283" s="14" t="str">
        <f>IFERROR(VLOOKUP('Race2-Girl'!$C283,TeamDec!$D$9:$H$465,5,FALSE),"")</f>
        <v/>
      </c>
      <c r="F283" s="16" t="str">
        <f>IFERROR(VLOOKUP('Race2-Girl'!$C283,TeamDec!$D$9:$H$465,3,FALSE),"")</f>
        <v/>
      </c>
      <c r="G283" s="14">
        <f>COUNTIF($E$9:E283,E283)</f>
        <v>223</v>
      </c>
      <c r="H283" s="60"/>
      <c r="I283" s="5"/>
    </row>
    <row r="284" spans="2:9" x14ac:dyDescent="0.35">
      <c r="B284" s="15"/>
      <c r="C284" s="33"/>
      <c r="D284" s="1">
        <f>+tblRace2G[[#This Row],[Position]]</f>
        <v>0</v>
      </c>
      <c r="E284" s="14" t="str">
        <f>IFERROR(VLOOKUP('Race2-Girl'!$C284,TeamDec!$D$9:$H$465,5,FALSE),"")</f>
        <v/>
      </c>
      <c r="F284" s="16" t="str">
        <f>IFERROR(VLOOKUP('Race2-Girl'!$C284,TeamDec!$D$9:$H$465,3,FALSE),"")</f>
        <v/>
      </c>
      <c r="G284" s="14">
        <f>COUNTIF($E$9:E284,E284)</f>
        <v>224</v>
      </c>
      <c r="H284" s="60"/>
      <c r="I284" s="5"/>
    </row>
    <row r="285" spans="2:9" x14ac:dyDescent="0.35">
      <c r="B285" s="15"/>
      <c r="C285" s="33"/>
      <c r="D285" s="1">
        <f>+tblRace2G[[#This Row],[Position]]</f>
        <v>0</v>
      </c>
      <c r="E285" s="14" t="str">
        <f>IFERROR(VLOOKUP('Race2-Girl'!$C285,TeamDec!$D$9:$H$465,5,FALSE),"")</f>
        <v/>
      </c>
      <c r="F285" s="16" t="str">
        <f>IFERROR(VLOOKUP('Race2-Girl'!$C285,TeamDec!$D$9:$H$465,3,FALSE),"")</f>
        <v/>
      </c>
      <c r="G285" s="14">
        <f>COUNTIF($E$9:E285,E285)</f>
        <v>225</v>
      </c>
      <c r="H285" s="60"/>
      <c r="I285" s="5"/>
    </row>
    <row r="286" spans="2:9" x14ac:dyDescent="0.35">
      <c r="B286" s="15"/>
      <c r="C286" s="33"/>
      <c r="D286" s="1">
        <f>+tblRace2G[[#This Row],[Position]]</f>
        <v>0</v>
      </c>
      <c r="E286" s="14" t="str">
        <f>IFERROR(VLOOKUP('Race2-Girl'!$C286,TeamDec!$D$9:$H$465,5,FALSE),"")</f>
        <v/>
      </c>
      <c r="F286" s="16" t="str">
        <f>IFERROR(VLOOKUP('Race2-Girl'!$C286,TeamDec!$D$9:$H$465,3,FALSE),"")</f>
        <v/>
      </c>
      <c r="G286" s="14">
        <f>COUNTIF($E$9:E286,E286)</f>
        <v>226</v>
      </c>
      <c r="H286" s="60"/>
      <c r="I286" s="5"/>
    </row>
    <row r="287" spans="2:9" x14ac:dyDescent="0.35">
      <c r="B287" s="15"/>
      <c r="C287" s="33"/>
      <c r="D287" s="1">
        <f>+tblRace2G[[#This Row],[Position]]</f>
        <v>0</v>
      </c>
      <c r="E287" s="14" t="str">
        <f>IFERROR(VLOOKUP('Race2-Girl'!$C287,TeamDec!$D$9:$H$465,5,FALSE),"")</f>
        <v/>
      </c>
      <c r="F287" s="16" t="str">
        <f>IFERROR(VLOOKUP('Race2-Girl'!$C287,TeamDec!$D$9:$H$465,3,FALSE),"")</f>
        <v/>
      </c>
      <c r="G287" s="14">
        <f>COUNTIF($E$9:E287,E287)</f>
        <v>227</v>
      </c>
      <c r="H287" s="60"/>
      <c r="I287" s="5"/>
    </row>
    <row r="288" spans="2:9" x14ac:dyDescent="0.35">
      <c r="B288" s="15"/>
      <c r="C288" s="33"/>
      <c r="D288" s="1">
        <f>+tblRace2G[[#This Row],[Position]]</f>
        <v>0</v>
      </c>
      <c r="E288" s="14" t="str">
        <f>IFERROR(VLOOKUP('Race2-Girl'!$C288,TeamDec!$D$9:$H$465,5,FALSE),"")</f>
        <v/>
      </c>
      <c r="F288" s="16" t="str">
        <f>IFERROR(VLOOKUP('Race2-Girl'!$C288,TeamDec!$D$9:$H$465,3,FALSE),"")</f>
        <v/>
      </c>
      <c r="G288" s="14">
        <f>COUNTIF($E$9:E288,E288)</f>
        <v>228</v>
      </c>
      <c r="H288" s="60"/>
      <c r="I288" s="5"/>
    </row>
    <row r="289" spans="2:9" x14ac:dyDescent="0.35">
      <c r="B289" s="15"/>
      <c r="C289" s="33"/>
      <c r="D289" s="1">
        <f>+tblRace2G[[#This Row],[Position]]</f>
        <v>0</v>
      </c>
      <c r="E289" s="14" t="str">
        <f>IFERROR(VLOOKUP('Race2-Girl'!$C289,TeamDec!$D$9:$H$465,5,FALSE),"")</f>
        <v/>
      </c>
      <c r="F289" s="16" t="str">
        <f>IFERROR(VLOOKUP('Race2-Girl'!$C289,TeamDec!$D$9:$H$465,3,FALSE),"")</f>
        <v/>
      </c>
      <c r="G289" s="14">
        <f>COUNTIF($E$9:E289,E289)</f>
        <v>229</v>
      </c>
      <c r="H289" s="60"/>
      <c r="I289" s="5"/>
    </row>
    <row r="290" spans="2:9" x14ac:dyDescent="0.35">
      <c r="B290" s="15"/>
      <c r="C290" s="33"/>
      <c r="D290" s="1">
        <f>+tblRace2G[[#This Row],[Position]]</f>
        <v>0</v>
      </c>
      <c r="E290" s="14" t="str">
        <f>IFERROR(VLOOKUP('Race2-Girl'!$C290,TeamDec!$D$9:$H$465,5,FALSE),"")</f>
        <v/>
      </c>
      <c r="F290" s="16" t="str">
        <f>IFERROR(VLOOKUP('Race2-Girl'!$C290,TeamDec!$D$9:$H$465,3,FALSE),"")</f>
        <v/>
      </c>
      <c r="G290" s="14">
        <f>COUNTIF($E$9:E290,E290)</f>
        <v>230</v>
      </c>
      <c r="H290" s="60"/>
      <c r="I290" s="5"/>
    </row>
    <row r="291" spans="2:9" x14ac:dyDescent="0.35">
      <c r="B291" s="15"/>
      <c r="C291" s="33"/>
      <c r="D291" s="1">
        <f>+tblRace2G[[#This Row],[Position]]</f>
        <v>0</v>
      </c>
      <c r="E291" s="14" t="str">
        <f>IFERROR(VLOOKUP('Race2-Girl'!$C291,TeamDec!$D$9:$H$465,5,FALSE),"")</f>
        <v/>
      </c>
      <c r="F291" s="16" t="str">
        <f>IFERROR(VLOOKUP('Race2-Girl'!$C291,TeamDec!$D$9:$H$465,3,FALSE),"")</f>
        <v/>
      </c>
      <c r="G291" s="14">
        <f>COUNTIF($E$9:E291,E291)</f>
        <v>231</v>
      </c>
      <c r="H291" s="60"/>
      <c r="I291" s="5"/>
    </row>
    <row r="292" spans="2:9" x14ac:dyDescent="0.35">
      <c r="B292" s="15"/>
      <c r="C292" s="33"/>
      <c r="D292" s="1">
        <f>+tblRace2G[[#This Row],[Position]]</f>
        <v>0</v>
      </c>
      <c r="E292" s="14" t="str">
        <f>IFERROR(VLOOKUP('Race2-Girl'!$C292,TeamDec!$D$9:$H$465,5,FALSE),"")</f>
        <v/>
      </c>
      <c r="F292" s="16" t="str">
        <f>IFERROR(VLOOKUP('Race2-Girl'!$C292,TeamDec!$D$9:$H$465,3,FALSE),"")</f>
        <v/>
      </c>
      <c r="G292" s="14">
        <f>COUNTIF($E$9:E292,E292)</f>
        <v>232</v>
      </c>
      <c r="H292" s="60"/>
      <c r="I292" s="5"/>
    </row>
    <row r="293" spans="2:9" x14ac:dyDescent="0.35">
      <c r="B293" s="15"/>
      <c r="C293" s="33"/>
      <c r="D293" s="1">
        <f>+tblRace2G[[#This Row],[Position]]</f>
        <v>0</v>
      </c>
      <c r="E293" s="14" t="str">
        <f>IFERROR(VLOOKUP('Race2-Girl'!$C293,TeamDec!$D$9:$H$465,5,FALSE),"")</f>
        <v/>
      </c>
      <c r="F293" s="16" t="str">
        <f>IFERROR(VLOOKUP('Race2-Girl'!$C293,TeamDec!$D$9:$H$465,3,FALSE),"")</f>
        <v/>
      </c>
      <c r="G293" s="14">
        <f>COUNTIF($E$9:E293,E293)</f>
        <v>233</v>
      </c>
      <c r="H293" s="60"/>
      <c r="I293" s="5"/>
    </row>
    <row r="294" spans="2:9" x14ac:dyDescent="0.35">
      <c r="B294" s="15"/>
      <c r="C294" s="33"/>
      <c r="D294" s="1">
        <f>+tblRace2G[[#This Row],[Position]]</f>
        <v>0</v>
      </c>
      <c r="E294" s="14" t="str">
        <f>IFERROR(VLOOKUP('Race2-Girl'!$C294,TeamDec!$D$9:$H$465,5,FALSE),"")</f>
        <v/>
      </c>
      <c r="F294" s="16" t="str">
        <f>IFERROR(VLOOKUP('Race2-Girl'!$C294,TeamDec!$D$9:$H$465,3,FALSE),"")</f>
        <v/>
      </c>
      <c r="G294" s="14">
        <f>COUNTIF($E$9:E294,E294)</f>
        <v>234</v>
      </c>
      <c r="H294" s="60"/>
      <c r="I294" s="5"/>
    </row>
    <row r="295" spans="2:9" x14ac:dyDescent="0.35">
      <c r="B295" s="15"/>
      <c r="C295" s="33"/>
      <c r="D295" s="1">
        <f>+tblRace2G[[#This Row],[Position]]</f>
        <v>0</v>
      </c>
      <c r="E295" s="14" t="str">
        <f>IFERROR(VLOOKUP('Race2-Girl'!$C295,TeamDec!$D$9:$H$465,5,FALSE),"")</f>
        <v/>
      </c>
      <c r="F295" s="16" t="str">
        <f>IFERROR(VLOOKUP('Race2-Girl'!$C295,TeamDec!$D$9:$H$465,3,FALSE),"")</f>
        <v/>
      </c>
      <c r="G295" s="14">
        <f>COUNTIF($E$9:E295,E295)</f>
        <v>235</v>
      </c>
      <c r="H295" s="60"/>
      <c r="I295" s="5"/>
    </row>
    <row r="296" spans="2:9" x14ac:dyDescent="0.35">
      <c r="B296" s="15"/>
      <c r="C296" s="33"/>
      <c r="D296" s="1">
        <f>+tblRace2G[[#This Row],[Position]]</f>
        <v>0</v>
      </c>
      <c r="E296" s="14" t="str">
        <f>IFERROR(VLOOKUP('Race2-Girl'!$C296,TeamDec!$D$9:$H$465,5,FALSE),"")</f>
        <v/>
      </c>
      <c r="F296" s="16" t="str">
        <f>IFERROR(VLOOKUP('Race2-Girl'!$C296,TeamDec!$D$9:$H$465,3,FALSE),"")</f>
        <v/>
      </c>
      <c r="G296" s="14">
        <f>COUNTIF($E$9:E296,E296)</f>
        <v>236</v>
      </c>
      <c r="H296" s="60"/>
      <c r="I296" s="5"/>
    </row>
    <row r="297" spans="2:9" x14ac:dyDescent="0.35">
      <c r="B297" s="15"/>
      <c r="C297" s="33"/>
      <c r="D297" s="1">
        <f>+tblRace2G[[#This Row],[Position]]</f>
        <v>0</v>
      </c>
      <c r="E297" s="14" t="str">
        <f>IFERROR(VLOOKUP('Race2-Girl'!$C297,TeamDec!$D$9:$H$465,5,FALSE),"")</f>
        <v/>
      </c>
      <c r="F297" s="16" t="str">
        <f>IFERROR(VLOOKUP('Race2-Girl'!$C297,TeamDec!$D$9:$H$465,3,FALSE),"")</f>
        <v/>
      </c>
      <c r="G297" s="14">
        <f>COUNTIF($E$9:E297,E297)</f>
        <v>237</v>
      </c>
      <c r="H297" s="60"/>
      <c r="I297" s="5"/>
    </row>
    <row r="298" spans="2:9" x14ac:dyDescent="0.35">
      <c r="B298" s="15"/>
      <c r="C298" s="33"/>
      <c r="D298" s="1">
        <f>+tblRace2G[[#This Row],[Position]]</f>
        <v>0</v>
      </c>
      <c r="E298" s="14" t="str">
        <f>IFERROR(VLOOKUP('Race2-Girl'!$C298,TeamDec!$D$9:$H$465,5,FALSE),"")</f>
        <v/>
      </c>
      <c r="F298" s="16" t="str">
        <f>IFERROR(VLOOKUP('Race2-Girl'!$C298,TeamDec!$D$9:$H$465,3,FALSE),"")</f>
        <v/>
      </c>
      <c r="G298" s="14">
        <f>COUNTIF($E$9:E298,E298)</f>
        <v>238</v>
      </c>
      <c r="H298" s="60"/>
      <c r="I298" s="5"/>
    </row>
    <row r="299" spans="2:9" x14ac:dyDescent="0.35">
      <c r="B299" s="15"/>
      <c r="C299" s="33"/>
      <c r="D299" s="1">
        <f>+tblRace2G[[#This Row],[Position]]</f>
        <v>0</v>
      </c>
      <c r="E299" s="14" t="str">
        <f>IFERROR(VLOOKUP('Race2-Girl'!$C299,TeamDec!$D$9:$H$465,5,FALSE),"")</f>
        <v/>
      </c>
      <c r="F299" s="16" t="str">
        <f>IFERROR(VLOOKUP('Race2-Girl'!$C299,TeamDec!$D$9:$H$465,3,FALSE),"")</f>
        <v/>
      </c>
      <c r="G299" s="14">
        <f>COUNTIF($E$9:E299,E299)</f>
        <v>239</v>
      </c>
      <c r="H299" s="60"/>
      <c r="I299" s="5"/>
    </row>
    <row r="300" spans="2:9" x14ac:dyDescent="0.35">
      <c r="B300" s="20"/>
      <c r="C300" s="34"/>
      <c r="D300" s="1">
        <f>+tblRace2G[[#This Row],[Position]]</f>
        <v>0</v>
      </c>
      <c r="E300" s="14" t="str">
        <f>IFERROR(VLOOKUP('Race2-Girl'!$C300,TeamDec!$D$9:$H$465,5,FALSE),"")</f>
        <v/>
      </c>
      <c r="F300" s="16" t="str">
        <f>IFERROR(VLOOKUP('Race2-Girl'!$C300,TeamDec!$D$9:$H$465,3,FALSE),"")</f>
        <v/>
      </c>
      <c r="G300" s="14">
        <f>COUNTIF($E$9:E300,E300)</f>
        <v>240</v>
      </c>
      <c r="H300" s="60"/>
      <c r="I300" s="5"/>
    </row>
  </sheetData>
  <sheetProtection algorithmName="SHA-512" hashValue="0jdmtL3wpSDow1bRuvbWsOi5MMpvRuxsNLD2U3PUfnLeB3UUWA0YlqmNs4yHSoYRqr17xJ/cdn8uSEjl9nYKkg==" saltValue="+Ru51wYPP1AmW2r0dINlGg==" spinCount="100000" sheet="1" objects="1" scenarios="1" selectLockedCells="1" selectUnlockedCells="1"/>
  <mergeCells count="3">
    <mergeCell ref="B2:C2"/>
    <mergeCell ref="E4:F6"/>
    <mergeCell ref="B6:C6"/>
  </mergeCells>
  <conditionalFormatting sqref="B9:B300">
    <cfRule type="duplicateValues" dxfId="36" priority="5"/>
  </conditionalFormatting>
  <conditionalFormatting sqref="C9:C300">
    <cfRule type="duplicateValues" dxfId="35" priority="3"/>
  </conditionalFormatting>
  <conditionalFormatting sqref="F9:G300">
    <cfRule type="containsText" dxfId="34" priority="4" operator="containsText" text="M">
      <formula>NOT(ISERROR(SEARCH("M",F9)))</formula>
    </cfRule>
  </conditionalFormatting>
  <conditionalFormatting sqref="G9:G300">
    <cfRule type="containsText" dxfId="33" priority="2" operator="containsText" text="F">
      <formula>NOT(ISERROR(SEARCH("F",G9)))</formula>
    </cfRule>
  </conditionalFormatting>
  <conditionalFormatting sqref="H9:H300">
    <cfRule type="containsText" dxfId="32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13C3BE4D-51CD-4B6F-BBF6-546BB6655747}">
      <formula1>FullName</formula1>
    </dataValidation>
  </dataValidations>
  <pageMargins left="0.7" right="0.7" top="0.75" bottom="0.75" header="0.3" footer="0.3"/>
  <pageSetup paperSize="9" scale="60" orientation="portrait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300DFA-E59C-4943-B2DA-74D9C5F32AA0}">
          <x14:formula1>
            <xm:f>_xlfn.ANCHORARRAY(Lists!$AL$3)</xm:f>
          </x14:formula1>
          <xm:sqref>C9:C300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16E7-9AE1-428F-AB5D-4F5944E6A3BD}">
  <sheetPr>
    <tabColor theme="3" tint="0.499984740745262"/>
  </sheetPr>
  <dimension ref="A1:K300"/>
  <sheetViews>
    <sheetView view="pageBreakPreview" zoomScale="105" zoomScaleNormal="135" zoomScaleSheetLayoutView="213" workbookViewId="0">
      <selection activeCell="B9" sqref="B9"/>
    </sheetView>
  </sheetViews>
  <sheetFormatPr defaultColWidth="8.81640625" defaultRowHeight="14.5" x14ac:dyDescent="0.35"/>
  <cols>
    <col min="1" max="1" width="9.1796875" style="5"/>
    <col min="2" max="2" width="21.7265625" style="10" customWidth="1"/>
    <col min="3" max="3" width="34.26953125" style="9" customWidth="1"/>
    <col min="4" max="4" width="34.26953125" style="9" hidden="1" customWidth="1"/>
    <col min="5" max="5" width="25.7265625" customWidth="1"/>
    <col min="6" max="6" width="23" bestFit="1" customWidth="1"/>
    <col min="7" max="7" width="9.1796875" style="5"/>
    <col min="8" max="8" width="11.7265625" style="5" customWidth="1"/>
  </cols>
  <sheetData>
    <row r="1" spans="2:11" x14ac:dyDescent="0.35">
      <c r="B1" s="5"/>
      <c r="C1" s="5"/>
      <c r="D1" s="5"/>
      <c r="E1" s="5"/>
      <c r="F1" s="5"/>
      <c r="J1" s="5"/>
    </row>
    <row r="2" spans="2:11" ht="18.5" x14ac:dyDescent="0.45">
      <c r="B2" s="176" t="s">
        <v>59</v>
      </c>
      <c r="C2" s="178"/>
      <c r="D2" s="48"/>
      <c r="E2" s="8" t="s">
        <v>38</v>
      </c>
      <c r="F2" s="8">
        <f>TeamDec!$Z$4</f>
        <v>45725</v>
      </c>
      <c r="J2" s="1"/>
    </row>
    <row r="3" spans="2:11" x14ac:dyDescent="0.35">
      <c r="B3" s="5"/>
      <c r="C3" s="5"/>
      <c r="D3" s="5"/>
      <c r="E3" s="5"/>
      <c r="F3" s="5"/>
      <c r="J3" s="5"/>
      <c r="K3" s="5"/>
    </row>
    <row r="4" spans="2:11" ht="18.75" customHeight="1" x14ac:dyDescent="0.45">
      <c r="B4" s="8" t="s">
        <v>39</v>
      </c>
      <c r="C4" s="12" t="str">
        <f>TeamDec!Z6</f>
        <v>Hilly Fields</v>
      </c>
      <c r="D4" s="12"/>
      <c r="E4" s="181" t="s">
        <v>68</v>
      </c>
      <c r="F4" s="182"/>
      <c r="J4" s="5"/>
      <c r="K4" s="5"/>
    </row>
    <row r="5" spans="2:11" x14ac:dyDescent="0.35">
      <c r="B5" s="5"/>
      <c r="C5" s="5"/>
      <c r="D5" s="5"/>
      <c r="E5" s="182"/>
      <c r="F5" s="182"/>
      <c r="J5" s="5"/>
      <c r="K5" s="5"/>
    </row>
    <row r="6" spans="2:11" ht="18.5" x14ac:dyDescent="0.45">
      <c r="B6" s="176" t="s">
        <v>100</v>
      </c>
      <c r="C6" s="178"/>
      <c r="D6" s="11"/>
      <c r="E6" s="182"/>
      <c r="F6" s="182"/>
      <c r="J6" s="5"/>
      <c r="K6" s="5"/>
    </row>
    <row r="7" spans="2:11" x14ac:dyDescent="0.35">
      <c r="B7" s="5"/>
      <c r="C7" s="5"/>
      <c r="D7" s="5"/>
      <c r="E7" s="5"/>
      <c r="F7" s="5"/>
    </row>
    <row r="8" spans="2:11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35">
      <c r="B9" s="15">
        <v>1</v>
      </c>
      <c r="C9" s="6" t="s">
        <v>717</v>
      </c>
      <c r="D9" s="1">
        <f>+tblRace3B[[#This Row],[Position]]</f>
        <v>1</v>
      </c>
      <c r="E9" s="14" t="str">
        <f>IFERROR(VLOOKUP('Race3-Boy'!$C9,TeamDec!$D$9:$H$465,5,FALSE),"")</f>
        <v>U17</v>
      </c>
      <c r="F9" s="16" t="str">
        <f>IFERROR(VLOOKUP('Race3-Boy'!$C9,TeamDec!$D$9:$H$465,3,FALSE),"")</f>
        <v>M</v>
      </c>
      <c r="G9" s="14">
        <f>COUNTIF($E$9:E9,E9)</f>
        <v>1</v>
      </c>
      <c r="H9" s="60"/>
      <c r="J9" s="5"/>
    </row>
    <row r="10" spans="2:11" x14ac:dyDescent="0.35">
      <c r="B10" s="15">
        <v>2</v>
      </c>
      <c r="C10" s="6" t="s">
        <v>992</v>
      </c>
      <c r="D10" s="1">
        <f>+tblRace3B[[#This Row],[Position]]</f>
        <v>2</v>
      </c>
      <c r="E10" s="14" t="str">
        <f>IFERROR(VLOOKUP('Race3-Boy'!$C10,TeamDec!$D$9:$H$465,5,FALSE),"")</f>
        <v>U15</v>
      </c>
      <c r="F10" s="16" t="str">
        <f>IFERROR(VLOOKUP('Race3-Boy'!$C10,TeamDec!$D$9:$H$465,3,FALSE),"")</f>
        <v>M</v>
      </c>
      <c r="G10" s="14">
        <f>COUNTIF($E$9:E10,E10)</f>
        <v>1</v>
      </c>
      <c r="H10" s="60"/>
      <c r="J10" s="5"/>
    </row>
    <row r="11" spans="2:11" x14ac:dyDescent="0.35">
      <c r="B11" s="15">
        <v>3</v>
      </c>
      <c r="C11" s="6" t="s">
        <v>751</v>
      </c>
      <c r="D11" s="1">
        <f>+tblRace3B[[#This Row],[Position]]</f>
        <v>3</v>
      </c>
      <c r="E11" s="14" t="str">
        <f>IFERROR(VLOOKUP('Race3-Boy'!$C11,TeamDec!$D$9:$H$465,5,FALSE),"")</f>
        <v>U17</v>
      </c>
      <c r="F11" s="16" t="str">
        <f>IFERROR(VLOOKUP('Race3-Boy'!$C11,TeamDec!$D$9:$H$465,3,FALSE),"")</f>
        <v>M</v>
      </c>
      <c r="G11" s="14">
        <f>COUNTIF($E$9:E11,E11)</f>
        <v>2</v>
      </c>
      <c r="H11" s="60"/>
      <c r="J11" s="5"/>
    </row>
    <row r="12" spans="2:11" x14ac:dyDescent="0.35">
      <c r="B12" s="15">
        <v>4</v>
      </c>
      <c r="C12" s="6" t="s">
        <v>818</v>
      </c>
      <c r="D12" s="1">
        <f>+tblRace3B[[#This Row],[Position]]</f>
        <v>4</v>
      </c>
      <c r="E12" s="14" t="str">
        <f>IFERROR(VLOOKUP('Race3-Boy'!$C12,TeamDec!$D$9:$H$465,5,FALSE),"")</f>
        <v>U15</v>
      </c>
      <c r="F12" s="16" t="str">
        <f>IFERROR(VLOOKUP('Race3-Boy'!$C12,TeamDec!$D$9:$H$465,3,FALSE),"")</f>
        <v>M</v>
      </c>
      <c r="G12" s="14">
        <f>COUNTIF($E$9:E12,E12)</f>
        <v>2</v>
      </c>
      <c r="H12" s="60"/>
      <c r="J12" s="5"/>
    </row>
    <row r="13" spans="2:11" x14ac:dyDescent="0.35">
      <c r="B13" s="15">
        <v>5</v>
      </c>
      <c r="C13" s="6" t="s">
        <v>762</v>
      </c>
      <c r="D13" s="1">
        <f>+tblRace3B[[#This Row],[Position]]</f>
        <v>5</v>
      </c>
      <c r="E13" s="14" t="str">
        <f>IFERROR(VLOOKUP('Race3-Boy'!$C13,TeamDec!$D$9:$H$465,5,FALSE),"")</f>
        <v>U15</v>
      </c>
      <c r="F13" s="16" t="str">
        <f>IFERROR(VLOOKUP('Race3-Boy'!$C13,TeamDec!$D$9:$H$465,3,FALSE),"")</f>
        <v>M</v>
      </c>
      <c r="G13" s="14">
        <f>COUNTIF($E$9:E13,E13)</f>
        <v>3</v>
      </c>
      <c r="H13" s="60"/>
      <c r="J13" s="5"/>
    </row>
    <row r="14" spans="2:11" x14ac:dyDescent="0.35">
      <c r="B14" s="15">
        <v>6</v>
      </c>
      <c r="C14" s="6" t="s">
        <v>1004</v>
      </c>
      <c r="D14" s="1">
        <f>+tblRace3B[[#This Row],[Position]]</f>
        <v>6</v>
      </c>
      <c r="E14" s="14" t="str">
        <f>IFERROR(VLOOKUP('Race3-Boy'!$C14,TeamDec!$D$9:$H$465,5,FALSE),"")</f>
        <v>U15</v>
      </c>
      <c r="F14" s="16" t="str">
        <f>IFERROR(VLOOKUP('Race3-Boy'!$C14,TeamDec!$D$9:$H$465,3,FALSE),"")</f>
        <v>M</v>
      </c>
      <c r="G14" s="14">
        <f>COUNTIF($E$9:E14,E14)</f>
        <v>4</v>
      </c>
      <c r="H14" s="60"/>
      <c r="J14" s="5"/>
    </row>
    <row r="15" spans="2:11" x14ac:dyDescent="0.35">
      <c r="B15" s="15">
        <v>7</v>
      </c>
      <c r="C15" s="6" t="s">
        <v>819</v>
      </c>
      <c r="D15" s="1">
        <f>+tblRace3B[[#This Row],[Position]]</f>
        <v>7</v>
      </c>
      <c r="E15" s="14" t="str">
        <f>IFERROR(VLOOKUP('Race3-Boy'!$C15,TeamDec!$D$9:$H$465,5,FALSE),"")</f>
        <v>U15</v>
      </c>
      <c r="F15" s="16" t="str">
        <f>IFERROR(VLOOKUP('Race3-Boy'!$C15,TeamDec!$D$9:$H$465,3,FALSE),"")</f>
        <v>M</v>
      </c>
      <c r="G15" s="14">
        <f>COUNTIF($E$9:E15,E15)</f>
        <v>5</v>
      </c>
      <c r="H15" s="60"/>
      <c r="J15" s="5"/>
    </row>
    <row r="16" spans="2:11" x14ac:dyDescent="0.35">
      <c r="B16" s="15">
        <v>8</v>
      </c>
      <c r="C16" s="6" t="s">
        <v>763</v>
      </c>
      <c r="D16" s="1">
        <f>+tblRace3B[[#This Row],[Position]]</f>
        <v>8</v>
      </c>
      <c r="E16" s="14" t="str">
        <f>IFERROR(VLOOKUP('Race3-Boy'!$C16,TeamDec!$D$9:$H$465,5,FALSE),"")</f>
        <v>U13</v>
      </c>
      <c r="F16" s="16" t="str">
        <f>IFERROR(VLOOKUP('Race3-Boy'!$C16,TeamDec!$D$9:$H$465,3,FALSE),"")</f>
        <v>M</v>
      </c>
      <c r="G16" s="14">
        <f>COUNTIF($E$9:E16,E16)</f>
        <v>1</v>
      </c>
      <c r="H16" s="60"/>
      <c r="J16" s="5"/>
    </row>
    <row r="17" spans="2:10" x14ac:dyDescent="0.35">
      <c r="B17" s="15">
        <v>9</v>
      </c>
      <c r="C17" s="6" t="s">
        <v>764</v>
      </c>
      <c r="D17" s="1">
        <f>+tblRace3B[[#This Row],[Position]]</f>
        <v>9</v>
      </c>
      <c r="E17" s="14" t="str">
        <f>IFERROR(VLOOKUP('Race3-Boy'!$C17,TeamDec!$D$9:$H$465,5,FALSE),"")</f>
        <v>U13</v>
      </c>
      <c r="F17" s="16" t="str">
        <f>IFERROR(VLOOKUP('Race3-Boy'!$C17,TeamDec!$D$9:$H$465,3,FALSE),"")</f>
        <v>M</v>
      </c>
      <c r="G17" s="14">
        <f>COUNTIF($E$9:E17,E17)</f>
        <v>2</v>
      </c>
      <c r="H17" s="60"/>
      <c r="J17" s="5"/>
    </row>
    <row r="18" spans="2:10" x14ac:dyDescent="0.35">
      <c r="B18" s="15">
        <v>10</v>
      </c>
      <c r="C18" s="6" t="s">
        <v>834</v>
      </c>
      <c r="D18" s="1">
        <f>+tblRace3B[[#This Row],[Position]]</f>
        <v>10</v>
      </c>
      <c r="E18" s="14" t="str">
        <f>IFERROR(VLOOKUP('Race3-Boy'!$C18,TeamDec!$D$9:$H$465,5,FALSE),"")</f>
        <v>U17</v>
      </c>
      <c r="F18" s="16" t="str">
        <f>IFERROR(VLOOKUP('Race3-Boy'!$C18,TeamDec!$D$9:$H$465,3,FALSE),"")</f>
        <v>M</v>
      </c>
      <c r="G18" s="14">
        <f>COUNTIF($E$9:E18,E18)</f>
        <v>3</v>
      </c>
      <c r="H18" s="60"/>
      <c r="J18" s="5"/>
    </row>
    <row r="19" spans="2:10" x14ac:dyDescent="0.35">
      <c r="B19" s="15">
        <v>11</v>
      </c>
      <c r="C19" s="6" t="s">
        <v>661</v>
      </c>
      <c r="D19" s="1">
        <f>+tblRace3B[[#This Row],[Position]]</f>
        <v>11</v>
      </c>
      <c r="E19" s="14" t="str">
        <f>IFERROR(VLOOKUP('Race3-Boy'!$C19,TeamDec!$D$9:$H$465,5,FALSE),"")</f>
        <v>U15</v>
      </c>
      <c r="F19" s="16" t="str">
        <f>IFERROR(VLOOKUP('Race3-Boy'!$C19,TeamDec!$D$9:$H$465,3,FALSE),"")</f>
        <v>M</v>
      </c>
      <c r="G19" s="14">
        <f>COUNTIF($E$9:E19,E19)</f>
        <v>6</v>
      </c>
      <c r="H19" s="60"/>
      <c r="J19" s="5"/>
    </row>
    <row r="20" spans="2:10" x14ac:dyDescent="0.35">
      <c r="B20" s="15">
        <v>12</v>
      </c>
      <c r="C20" s="6" t="s">
        <v>662</v>
      </c>
      <c r="D20" s="1">
        <f>+tblRace3B[[#This Row],[Position]]</f>
        <v>12</v>
      </c>
      <c r="E20" s="14" t="str">
        <f>IFERROR(VLOOKUP('Race3-Boy'!$C20,TeamDec!$D$9:$H$465,5,FALSE),"")</f>
        <v>U11</v>
      </c>
      <c r="F20" s="16" t="str">
        <f>IFERROR(VLOOKUP('Race3-Boy'!$C20,TeamDec!$D$9:$H$465,3,FALSE),"")</f>
        <v>M</v>
      </c>
      <c r="G20" s="14">
        <f>COUNTIF($E$9:E20,E20)</f>
        <v>1</v>
      </c>
      <c r="H20" s="60"/>
      <c r="J20" s="5"/>
    </row>
    <row r="21" spans="2:10" x14ac:dyDescent="0.35">
      <c r="B21" s="15">
        <v>13</v>
      </c>
      <c r="C21" s="6" t="s">
        <v>996</v>
      </c>
      <c r="D21" s="1">
        <f>+tblRace3B[[#This Row],[Position]]</f>
        <v>13</v>
      </c>
      <c r="E21" s="14" t="str">
        <f>IFERROR(VLOOKUP('Race3-Boy'!$C21,TeamDec!$D$9:$H$465,5,FALSE),"")</f>
        <v>U15</v>
      </c>
      <c r="F21" s="16" t="str">
        <f>IFERROR(VLOOKUP('Race3-Boy'!$C21,TeamDec!$D$9:$H$465,3,FALSE),"")</f>
        <v>M</v>
      </c>
      <c r="G21" s="14">
        <f>COUNTIF($E$9:E21,E21)</f>
        <v>7</v>
      </c>
      <c r="H21" s="60"/>
      <c r="J21" s="5"/>
    </row>
    <row r="22" spans="2:10" x14ac:dyDescent="0.35">
      <c r="B22" s="15">
        <v>14</v>
      </c>
      <c r="C22" s="6" t="s">
        <v>993</v>
      </c>
      <c r="D22" s="1">
        <f>+tblRace3B[[#This Row],[Position]]</f>
        <v>14</v>
      </c>
      <c r="E22" s="14" t="str">
        <f>IFERROR(VLOOKUP('Race3-Boy'!$C22,TeamDec!$D$9:$H$465,5,FALSE),"")</f>
        <v>U15</v>
      </c>
      <c r="F22" s="16" t="str">
        <f>IFERROR(VLOOKUP('Race3-Boy'!$C22,TeamDec!$D$9:$H$465,3,FALSE),"")</f>
        <v>M</v>
      </c>
      <c r="G22" s="14">
        <f>COUNTIF($E$9:E22,E22)</f>
        <v>8</v>
      </c>
      <c r="H22" s="60"/>
      <c r="J22" s="5"/>
    </row>
    <row r="23" spans="2:10" x14ac:dyDescent="0.35">
      <c r="B23" s="15">
        <v>15</v>
      </c>
      <c r="C23" s="6" t="s">
        <v>692</v>
      </c>
      <c r="D23" s="1">
        <f>+tblRace3B[[#This Row],[Position]]</f>
        <v>15</v>
      </c>
      <c r="E23" s="14" t="str">
        <f>IFERROR(VLOOKUP('Race3-Boy'!$C23,TeamDec!$D$9:$H$465,5,FALSE),"")</f>
        <v>U13</v>
      </c>
      <c r="F23" s="16" t="str">
        <f>IFERROR(VLOOKUP('Race3-Boy'!$C23,TeamDec!$D$9:$H$465,3,FALSE),"")</f>
        <v>M</v>
      </c>
      <c r="G23" s="14">
        <f>COUNTIF($E$9:E23,E23)</f>
        <v>3</v>
      </c>
      <c r="H23" s="60"/>
      <c r="J23" s="5"/>
    </row>
    <row r="24" spans="2:10" x14ac:dyDescent="0.35">
      <c r="B24" s="15">
        <v>16</v>
      </c>
      <c r="C24" s="6" t="s">
        <v>696</v>
      </c>
      <c r="D24" s="1">
        <f>+tblRace3B[[#This Row],[Position]]</f>
        <v>16</v>
      </c>
      <c r="E24" s="14" t="str">
        <f>IFERROR(VLOOKUP('Race3-Boy'!$C24,TeamDec!$D$9:$H$465,5,FALSE),"")</f>
        <v>U11</v>
      </c>
      <c r="F24" s="16" t="str">
        <f>IFERROR(VLOOKUP('Race3-Boy'!$C24,TeamDec!$D$9:$H$465,3,FALSE),"")</f>
        <v>M</v>
      </c>
      <c r="G24" s="14">
        <f>COUNTIF($E$9:E24,E24)</f>
        <v>2</v>
      </c>
      <c r="H24" s="60"/>
      <c r="J24" s="5"/>
    </row>
    <row r="25" spans="2:10" x14ac:dyDescent="0.35">
      <c r="B25" s="15">
        <v>17</v>
      </c>
      <c r="C25" s="6" t="s">
        <v>997</v>
      </c>
      <c r="D25" s="1">
        <f>+tblRace3B[[#This Row],[Position]]</f>
        <v>17</v>
      </c>
      <c r="E25" s="14" t="str">
        <f>IFERROR(VLOOKUP('Race3-Boy'!$C25,TeamDec!$D$9:$H$465,5,FALSE),"")</f>
        <v>U15</v>
      </c>
      <c r="F25" s="16" t="str">
        <f>IFERROR(VLOOKUP('Race3-Boy'!$C25,TeamDec!$D$9:$H$465,3,FALSE),"")</f>
        <v>M</v>
      </c>
      <c r="G25" s="14">
        <f>COUNTIF($E$9:E25,E25)</f>
        <v>9</v>
      </c>
      <c r="H25" s="60"/>
      <c r="J25" s="5"/>
    </row>
    <row r="26" spans="2:10" x14ac:dyDescent="0.35">
      <c r="B26" s="15">
        <v>18</v>
      </c>
      <c r="C26" s="6" t="s">
        <v>761</v>
      </c>
      <c r="D26" s="1">
        <f>+tblRace3B[[#This Row],[Position]]</f>
        <v>18</v>
      </c>
      <c r="E26" s="14" t="str">
        <f>IFERROR(VLOOKUP('Race3-Boy'!$C26,TeamDec!$D$9:$H$465,5,FALSE),"")</f>
        <v>U15</v>
      </c>
      <c r="F26" s="16" t="str">
        <f>IFERROR(VLOOKUP('Race3-Boy'!$C26,TeamDec!$D$9:$H$465,3,FALSE),"")</f>
        <v>M</v>
      </c>
      <c r="G26" s="14">
        <f>COUNTIF($E$9:E26,E26)</f>
        <v>10</v>
      </c>
      <c r="H26" s="60"/>
      <c r="J26" s="5"/>
    </row>
    <row r="27" spans="2:10" x14ac:dyDescent="0.35">
      <c r="B27" s="15">
        <v>19</v>
      </c>
      <c r="C27" s="6" t="s">
        <v>795</v>
      </c>
      <c r="D27" s="1">
        <f>+tblRace3B[[#This Row],[Position]]</f>
        <v>19</v>
      </c>
      <c r="E27" s="14" t="str">
        <f>IFERROR(VLOOKUP('Race3-Boy'!$C27,TeamDec!$D$9:$H$465,5,FALSE),"")</f>
        <v>U15</v>
      </c>
      <c r="F27" s="16" t="str">
        <f>IFERROR(VLOOKUP('Race3-Boy'!$C27,TeamDec!$D$9:$H$465,3,FALSE),"")</f>
        <v>M</v>
      </c>
      <c r="G27" s="14">
        <f>COUNTIF($E$9:E27,E27)</f>
        <v>11</v>
      </c>
      <c r="H27" s="60"/>
      <c r="J27" s="5"/>
    </row>
    <row r="28" spans="2:10" x14ac:dyDescent="0.35">
      <c r="B28" s="15">
        <v>20</v>
      </c>
      <c r="C28" s="6" t="s">
        <v>695</v>
      </c>
      <c r="D28" s="1">
        <f>+tblRace3B[[#This Row],[Position]]</f>
        <v>20</v>
      </c>
      <c r="E28" s="14" t="str">
        <f>IFERROR(VLOOKUP('Race3-Boy'!$C28,TeamDec!$D$9:$H$465,5,FALSE),"")</f>
        <v>U11</v>
      </c>
      <c r="F28" s="16" t="str">
        <f>IFERROR(VLOOKUP('Race3-Boy'!$C28,TeamDec!$D$9:$H$465,3,FALSE),"")</f>
        <v>M</v>
      </c>
      <c r="G28" s="14">
        <f>COUNTIF($E$9:E28,E28)</f>
        <v>3</v>
      </c>
      <c r="H28" s="60"/>
      <c r="J28" s="5"/>
    </row>
    <row r="29" spans="2:10" x14ac:dyDescent="0.35">
      <c r="B29" s="15">
        <v>21</v>
      </c>
      <c r="C29" s="6" t="s">
        <v>664</v>
      </c>
      <c r="D29" s="1">
        <f>+tblRace3B[[#This Row],[Position]]</f>
        <v>21</v>
      </c>
      <c r="E29" s="14" t="str">
        <f>IFERROR(VLOOKUP('Race3-Boy'!$C29,TeamDec!$D$9:$H$465,5,FALSE),"")</f>
        <v>U13</v>
      </c>
      <c r="F29" s="16" t="str">
        <f>IFERROR(VLOOKUP('Race3-Boy'!$C29,TeamDec!$D$9:$H$465,3,FALSE),"")</f>
        <v>M</v>
      </c>
      <c r="G29" s="14">
        <f>COUNTIF($E$9:E29,E29)</f>
        <v>4</v>
      </c>
      <c r="H29" s="60"/>
      <c r="J29" s="5"/>
    </row>
    <row r="30" spans="2:10" x14ac:dyDescent="0.35">
      <c r="B30" s="15">
        <v>22</v>
      </c>
      <c r="C30" s="6" t="s">
        <v>995</v>
      </c>
      <c r="D30" s="1">
        <f>+tblRace3B[[#This Row],[Position]]</f>
        <v>22</v>
      </c>
      <c r="E30" s="14" t="str">
        <f>IFERROR(VLOOKUP('Race3-Boy'!$C30,TeamDec!$D$9:$H$465,5,FALSE),"")</f>
        <v>U13</v>
      </c>
      <c r="F30" s="16" t="str">
        <f>IFERROR(VLOOKUP('Race3-Boy'!$C30,TeamDec!$D$9:$H$465,3,FALSE),"")</f>
        <v>M</v>
      </c>
      <c r="G30" s="14">
        <f>COUNTIF($E$9:E30,E30)</f>
        <v>5</v>
      </c>
      <c r="H30" s="60"/>
      <c r="J30" s="5"/>
    </row>
    <row r="31" spans="2:10" x14ac:dyDescent="0.35">
      <c r="B31" s="15">
        <v>23</v>
      </c>
      <c r="C31" s="6" t="s">
        <v>693</v>
      </c>
      <c r="D31" s="1">
        <f>+tblRace3B[[#This Row],[Position]]</f>
        <v>23</v>
      </c>
      <c r="E31" s="14" t="str">
        <f>IFERROR(VLOOKUP('Race3-Boy'!$C31,TeamDec!$D$9:$H$465,5,FALSE),"")</f>
        <v>U13</v>
      </c>
      <c r="F31" s="16" t="str">
        <f>IFERROR(VLOOKUP('Race3-Boy'!$C31,TeamDec!$D$9:$H$465,3,FALSE),"")</f>
        <v>M</v>
      </c>
      <c r="G31" s="14">
        <f>COUNTIF($E$9:E31,E31)</f>
        <v>6</v>
      </c>
      <c r="H31" s="60"/>
      <c r="J31" s="5"/>
    </row>
    <row r="32" spans="2:10" x14ac:dyDescent="0.35">
      <c r="B32" s="15">
        <v>24</v>
      </c>
      <c r="C32" s="6" t="s">
        <v>759</v>
      </c>
      <c r="D32" s="1">
        <f>+tblRace3B[[#This Row],[Position]]</f>
        <v>24</v>
      </c>
      <c r="E32" s="14" t="str">
        <f>IFERROR(VLOOKUP('Race3-Boy'!$C32,TeamDec!$D$9:$H$465,5,FALSE),"")</f>
        <v>U13</v>
      </c>
      <c r="F32" s="16" t="str">
        <f>IFERROR(VLOOKUP('Race3-Boy'!$C32,TeamDec!$D$9:$H$465,3,FALSE),"")</f>
        <v>M</v>
      </c>
      <c r="G32" s="14">
        <f>COUNTIF($E$9:E32,E32)</f>
        <v>7</v>
      </c>
      <c r="H32" s="60"/>
      <c r="J32" s="5"/>
    </row>
    <row r="33" spans="2:10" x14ac:dyDescent="0.35">
      <c r="B33" s="15">
        <v>25</v>
      </c>
      <c r="C33" s="6" t="s">
        <v>694</v>
      </c>
      <c r="D33" s="1">
        <f>+tblRace3B[[#This Row],[Position]]</f>
        <v>25</v>
      </c>
      <c r="E33" s="14" t="str">
        <f>IFERROR(VLOOKUP('Race3-Boy'!$C33,TeamDec!$D$9:$H$465,5,FALSE),"")</f>
        <v>U11</v>
      </c>
      <c r="F33" s="16" t="str">
        <f>IFERROR(VLOOKUP('Race3-Boy'!$C33,TeamDec!$D$9:$H$465,3,FALSE),"")</f>
        <v>M</v>
      </c>
      <c r="G33" s="14">
        <f>COUNTIF($E$9:E33,E33)</f>
        <v>4</v>
      </c>
      <c r="H33" s="60"/>
      <c r="J33" s="5"/>
    </row>
    <row r="34" spans="2:10" x14ac:dyDescent="0.35">
      <c r="B34" s="15">
        <v>26</v>
      </c>
      <c r="C34" s="6" t="s">
        <v>718</v>
      </c>
      <c r="D34" s="1">
        <f>+tblRace3B[[#This Row],[Position]]</f>
        <v>26</v>
      </c>
      <c r="E34" s="14" t="str">
        <f>IFERROR(VLOOKUP('Race3-Boy'!$C34,TeamDec!$D$9:$H$465,5,FALSE),"")</f>
        <v>U15</v>
      </c>
      <c r="F34" s="16" t="str">
        <f>IFERROR(VLOOKUP('Race3-Boy'!$C34,TeamDec!$D$9:$H$465,3,FALSE),"")</f>
        <v>M</v>
      </c>
      <c r="G34" s="14">
        <f>COUNTIF($E$9:E34,E34)</f>
        <v>12</v>
      </c>
      <c r="H34" s="60"/>
      <c r="J34" s="5"/>
    </row>
    <row r="35" spans="2:10" x14ac:dyDescent="0.35">
      <c r="B35" s="15">
        <v>27</v>
      </c>
      <c r="C35" s="6" t="s">
        <v>665</v>
      </c>
      <c r="D35" s="1">
        <f>+tblRace3B[[#This Row],[Position]]</f>
        <v>27</v>
      </c>
      <c r="E35" s="14" t="str">
        <f>IFERROR(VLOOKUP('Race3-Boy'!$C35,TeamDec!$D$9:$H$465,5,FALSE),"")</f>
        <v>U13</v>
      </c>
      <c r="F35" s="16" t="str">
        <f>IFERROR(VLOOKUP('Race3-Boy'!$C35,TeamDec!$D$9:$H$465,3,FALSE),"")</f>
        <v>M</v>
      </c>
      <c r="G35" s="14">
        <f>COUNTIF($E$9:E35,E35)</f>
        <v>8</v>
      </c>
      <c r="H35" s="60"/>
      <c r="J35" s="5"/>
    </row>
    <row r="36" spans="2:10" x14ac:dyDescent="0.35">
      <c r="B36" s="15">
        <v>28</v>
      </c>
      <c r="C36" s="6" t="s">
        <v>823</v>
      </c>
      <c r="D36" s="1">
        <f>+tblRace3B[[#This Row],[Position]]</f>
        <v>28</v>
      </c>
      <c r="E36" s="14" t="str">
        <f>IFERROR(VLOOKUP('Race3-Boy'!$C36,TeamDec!$D$9:$H$465,5,FALSE),"")</f>
        <v>U13</v>
      </c>
      <c r="F36" s="16" t="str">
        <f>IFERROR(VLOOKUP('Race3-Boy'!$C36,TeamDec!$D$9:$H$465,3,FALSE),"")</f>
        <v>M</v>
      </c>
      <c r="G36" s="14">
        <f>COUNTIF($E$9:E36,E36)</f>
        <v>9</v>
      </c>
      <c r="H36" s="60"/>
      <c r="J36" s="5"/>
    </row>
    <row r="37" spans="2:10" x14ac:dyDescent="0.35">
      <c r="B37" s="15">
        <v>29</v>
      </c>
      <c r="C37" s="6" t="s">
        <v>666</v>
      </c>
      <c r="D37" s="1">
        <f>+tblRace3B[[#This Row],[Position]]</f>
        <v>29</v>
      </c>
      <c r="E37" s="14" t="str">
        <f>IFERROR(VLOOKUP('Race3-Boy'!$C37,TeamDec!$D$9:$H$465,5,FALSE),"")</f>
        <v>U13</v>
      </c>
      <c r="F37" s="16" t="str">
        <f>IFERROR(VLOOKUP('Race3-Boy'!$C37,TeamDec!$D$9:$H$465,3,FALSE),"")</f>
        <v>M</v>
      </c>
      <c r="G37" s="14">
        <f>COUNTIF($E$9:E37,E37)</f>
        <v>10</v>
      </c>
      <c r="H37" s="60"/>
      <c r="J37" s="5"/>
    </row>
    <row r="38" spans="2:10" x14ac:dyDescent="0.35">
      <c r="B38" s="15">
        <v>30</v>
      </c>
      <c r="C38" s="6" t="s">
        <v>976</v>
      </c>
      <c r="D38" s="1">
        <f>+tblRace3B[[#This Row],[Position]]</f>
        <v>30</v>
      </c>
      <c r="E38" s="14" t="str">
        <f>IFERROR(VLOOKUP('Race3-Boy'!$C38,TeamDec!$D$9:$H$465,5,FALSE),"")</f>
        <v>U11</v>
      </c>
      <c r="F38" s="16" t="str">
        <f>IFERROR(VLOOKUP('Race3-Boy'!$C38,TeamDec!$D$9:$H$465,3,FALSE),"")</f>
        <v>M</v>
      </c>
      <c r="G38" s="14">
        <f>COUNTIF($E$9:E38,E38)</f>
        <v>5</v>
      </c>
      <c r="H38" s="60"/>
      <c r="J38" s="5"/>
    </row>
    <row r="39" spans="2:10" x14ac:dyDescent="0.35">
      <c r="B39" s="15">
        <v>31</v>
      </c>
      <c r="C39" s="6" t="s">
        <v>951</v>
      </c>
      <c r="D39" s="1">
        <f>+tblRace3B[[#This Row],[Position]]</f>
        <v>31</v>
      </c>
      <c r="E39" s="14" t="str">
        <f>IFERROR(VLOOKUP('Race3-Boy'!$C39,TeamDec!$D$9:$H$465,5,FALSE),"")</f>
        <v>U11</v>
      </c>
      <c r="F39" s="16" t="str">
        <f>IFERROR(VLOOKUP('Race3-Boy'!$C39,TeamDec!$D$9:$H$465,3,FALSE),"")</f>
        <v>M</v>
      </c>
      <c r="G39" s="14">
        <f>COUNTIF($E$9:E39,E39)</f>
        <v>6</v>
      </c>
      <c r="H39" s="60"/>
      <c r="J39" s="5"/>
    </row>
    <row r="40" spans="2:10" x14ac:dyDescent="0.35">
      <c r="B40" s="15">
        <v>32</v>
      </c>
      <c r="C40" s="6" t="s">
        <v>994</v>
      </c>
      <c r="D40" s="1">
        <f>+tblRace3B[[#This Row],[Position]]</f>
        <v>32</v>
      </c>
      <c r="E40" s="14" t="str">
        <f>IFERROR(VLOOKUP('Race3-Boy'!$C40,TeamDec!$D$9:$H$465,5,FALSE),"")</f>
        <v>U11</v>
      </c>
      <c r="F40" s="16" t="str">
        <f>IFERROR(VLOOKUP('Race3-Boy'!$C40,TeamDec!$D$9:$H$465,3,FALSE),"")</f>
        <v>M</v>
      </c>
      <c r="G40" s="14">
        <f>COUNTIF($E$9:E40,E40)</f>
        <v>7</v>
      </c>
      <c r="H40" s="60"/>
      <c r="J40" s="5"/>
    </row>
    <row r="41" spans="2:10" x14ac:dyDescent="0.35">
      <c r="B41" s="15">
        <v>33</v>
      </c>
      <c r="C41" s="6" t="s">
        <v>691</v>
      </c>
      <c r="D41" s="1">
        <f>+tblRace3B[[#This Row],[Position]]</f>
        <v>33</v>
      </c>
      <c r="E41" s="14" t="str">
        <f>IFERROR(VLOOKUP('Race3-Boy'!$C41,TeamDec!$D$9:$H$465,5,FALSE),"")</f>
        <v>U13</v>
      </c>
      <c r="F41" s="16" t="str">
        <f>IFERROR(VLOOKUP('Race3-Boy'!$C41,TeamDec!$D$9:$H$465,3,FALSE),"")</f>
        <v>M</v>
      </c>
      <c r="G41" s="14">
        <f>COUNTIF($E$9:E41,E41)</f>
        <v>11</v>
      </c>
      <c r="H41" s="60"/>
      <c r="J41" s="5"/>
    </row>
    <row r="42" spans="2:10" x14ac:dyDescent="0.35">
      <c r="B42" s="15">
        <v>34</v>
      </c>
      <c r="C42" s="6" t="s">
        <v>824</v>
      </c>
      <c r="D42" s="1">
        <f>+tblRace3B[[#This Row],[Position]]</f>
        <v>34</v>
      </c>
      <c r="E42" s="14" t="str">
        <f>IFERROR(VLOOKUP('Race3-Boy'!$C42,TeamDec!$D$9:$H$465,5,FALSE),"")</f>
        <v>U11</v>
      </c>
      <c r="F42" s="16" t="str">
        <f>IFERROR(VLOOKUP('Race3-Boy'!$C42,TeamDec!$D$9:$H$465,3,FALSE),"")</f>
        <v>M</v>
      </c>
      <c r="G42" s="14">
        <f>COUNTIF($E$9:E42,E42)</f>
        <v>8</v>
      </c>
      <c r="H42" s="60"/>
      <c r="J42" s="5"/>
    </row>
    <row r="43" spans="2:10" x14ac:dyDescent="0.35">
      <c r="B43" s="15">
        <v>35</v>
      </c>
      <c r="C43" s="6" t="s">
        <v>770</v>
      </c>
      <c r="D43" s="1">
        <f>+tblRace3B[[#This Row],[Position]]</f>
        <v>35</v>
      </c>
      <c r="E43" s="14" t="str">
        <f>IFERROR(VLOOKUP('Race3-Boy'!$C43,TeamDec!$D$9:$H$465,5,FALSE),"")</f>
        <v>U13</v>
      </c>
      <c r="F43" s="16" t="str">
        <f>IFERROR(VLOOKUP('Race3-Boy'!$C43,TeamDec!$D$9:$H$465,3,FALSE),"")</f>
        <v>M</v>
      </c>
      <c r="G43" s="14">
        <f>COUNTIF($E$9:E43,E43)</f>
        <v>12</v>
      </c>
      <c r="H43" s="60"/>
      <c r="J43" s="5"/>
    </row>
    <row r="44" spans="2:10" x14ac:dyDescent="0.35">
      <c r="B44" s="15">
        <v>36</v>
      </c>
      <c r="C44" s="6" t="s">
        <v>826</v>
      </c>
      <c r="D44" s="1">
        <f>+tblRace3B[[#This Row],[Position]]</f>
        <v>36</v>
      </c>
      <c r="E44" s="14" t="str">
        <f>IFERROR(VLOOKUP('Race3-Boy'!$C44,TeamDec!$D$9:$H$465,5,FALSE),"")</f>
        <v>U11</v>
      </c>
      <c r="F44" s="16" t="str">
        <f>IFERROR(VLOOKUP('Race3-Boy'!$C44,TeamDec!$D$9:$H$465,3,FALSE),"")</f>
        <v>M</v>
      </c>
      <c r="G44" s="14">
        <f>COUNTIF($E$9:E44,E44)</f>
        <v>9</v>
      </c>
      <c r="H44" s="60"/>
      <c r="J44" s="5"/>
    </row>
    <row r="45" spans="2:10" x14ac:dyDescent="0.35">
      <c r="B45" s="15">
        <v>37</v>
      </c>
      <c r="C45" s="6" t="s">
        <v>983</v>
      </c>
      <c r="D45" s="1">
        <f>+tblRace3B[[#This Row],[Position]]</f>
        <v>37</v>
      </c>
      <c r="E45" s="14" t="str">
        <f>IFERROR(VLOOKUP('Race3-Boy'!$C45,TeamDec!$D$9:$H$465,5,FALSE),"")</f>
        <v>U11</v>
      </c>
      <c r="F45" s="16" t="str">
        <f>IFERROR(VLOOKUP('Race3-Boy'!$C45,TeamDec!$D$9:$H$465,3,FALSE),"")</f>
        <v>M</v>
      </c>
      <c r="G45" s="14">
        <f>COUNTIF($E$9:E45,E45)</f>
        <v>10</v>
      </c>
      <c r="H45" s="60"/>
      <c r="J45" s="5"/>
    </row>
    <row r="46" spans="2:10" x14ac:dyDescent="0.35">
      <c r="B46" s="15">
        <v>38</v>
      </c>
      <c r="C46" s="6" t="s">
        <v>828</v>
      </c>
      <c r="D46" s="1">
        <f>+tblRace3B[[#This Row],[Position]]</f>
        <v>38</v>
      </c>
      <c r="E46" s="14" t="str">
        <f>IFERROR(VLOOKUP('Race3-Boy'!$C46,TeamDec!$D$9:$H$465,5,FALSE),"")</f>
        <v>U15</v>
      </c>
      <c r="F46" s="16" t="str">
        <f>IFERROR(VLOOKUP('Race3-Boy'!$C46,TeamDec!$D$9:$H$465,3,FALSE),"")</f>
        <v>M</v>
      </c>
      <c r="G46" s="14">
        <f>COUNTIF($E$9:E46,E46)</f>
        <v>13</v>
      </c>
      <c r="H46" s="60"/>
      <c r="J46" s="5"/>
    </row>
    <row r="47" spans="2:10" x14ac:dyDescent="0.35">
      <c r="B47" s="15">
        <v>39</v>
      </c>
      <c r="C47" s="6" t="s">
        <v>950</v>
      </c>
      <c r="D47" s="1">
        <f>+tblRace3B[[#This Row],[Position]]</f>
        <v>39</v>
      </c>
      <c r="E47" s="14" t="str">
        <f>IFERROR(VLOOKUP('Race3-Boy'!$C47,TeamDec!$D$9:$H$465,5,FALSE),"")</f>
        <v>U11</v>
      </c>
      <c r="F47" s="16" t="str">
        <f>IFERROR(VLOOKUP('Race3-Boy'!$C47,TeamDec!$D$9:$H$465,3,FALSE),"")</f>
        <v>M</v>
      </c>
      <c r="G47" s="14">
        <f>COUNTIF($E$9:E47,E47)</f>
        <v>11</v>
      </c>
      <c r="H47" s="60"/>
      <c r="J47" s="5"/>
    </row>
    <row r="48" spans="2:10" x14ac:dyDescent="0.35">
      <c r="B48" s="15">
        <v>40</v>
      </c>
      <c r="C48" s="6" t="s">
        <v>1011</v>
      </c>
      <c r="D48" s="1">
        <f>+tblRace3B[[#This Row],[Position]]</f>
        <v>40</v>
      </c>
      <c r="E48" s="14" t="str">
        <f>IFERROR(VLOOKUP('Race3-Boy'!$C48,TeamDec!$D$9:$H$465,5,FALSE),"")</f>
        <v>U17</v>
      </c>
      <c r="F48" s="16" t="str">
        <f>IFERROR(VLOOKUP('Race3-Boy'!$C48,TeamDec!$D$9:$H$465,3,FALSE),"")</f>
        <v>M</v>
      </c>
      <c r="G48" s="14">
        <f>COUNTIF($E$9:E48,E48)</f>
        <v>4</v>
      </c>
      <c r="H48" s="60"/>
      <c r="J48" s="5"/>
    </row>
    <row r="49" spans="2:10" x14ac:dyDescent="0.35">
      <c r="B49" s="15">
        <v>41</v>
      </c>
      <c r="C49" s="6" t="s">
        <v>720</v>
      </c>
      <c r="D49" s="1">
        <f>+tblRace3B[[#This Row],[Position]]</f>
        <v>41</v>
      </c>
      <c r="E49" s="14" t="str">
        <f>IFERROR(VLOOKUP('Race3-Boy'!$C49,TeamDec!$D$9:$H$465,5,FALSE),"")</f>
        <v>U13</v>
      </c>
      <c r="F49" s="16" t="str">
        <f>IFERROR(VLOOKUP('Race3-Boy'!$C49,TeamDec!$D$9:$H$465,3,FALSE),"")</f>
        <v>M</v>
      </c>
      <c r="G49" s="14">
        <f>COUNTIF($E$9:E49,E49)</f>
        <v>13</v>
      </c>
      <c r="H49" s="60"/>
      <c r="J49" s="5"/>
    </row>
    <row r="50" spans="2:10" x14ac:dyDescent="0.35">
      <c r="B50" s="15">
        <v>42</v>
      </c>
      <c r="C50" s="6" t="s">
        <v>755</v>
      </c>
      <c r="D50" s="1">
        <f>+tblRace3B[[#This Row],[Position]]</f>
        <v>42</v>
      </c>
      <c r="E50" s="14" t="str">
        <f>IFERROR(VLOOKUP('Race3-Boy'!$C50,TeamDec!$D$9:$H$465,5,FALSE),"")</f>
        <v>U11</v>
      </c>
      <c r="F50" s="16" t="str">
        <f>IFERROR(VLOOKUP('Race3-Boy'!$C50,TeamDec!$D$9:$H$465,3,FALSE),"")</f>
        <v>M</v>
      </c>
      <c r="G50" s="14">
        <f>COUNTIF($E$9:E50,E50)</f>
        <v>12</v>
      </c>
      <c r="H50" s="60"/>
      <c r="J50" s="5"/>
    </row>
    <row r="51" spans="2:10" x14ac:dyDescent="0.35">
      <c r="B51" s="15">
        <v>43</v>
      </c>
      <c r="C51" s="6" t="s">
        <v>957</v>
      </c>
      <c r="D51" s="1">
        <f>+tblRace3B[[#This Row],[Position]]</f>
        <v>43</v>
      </c>
      <c r="E51" s="14" t="str">
        <f>IFERROR(VLOOKUP('Race3-Boy'!$C51,TeamDec!$D$9:$H$465,5,FALSE),"")</f>
        <v>U11</v>
      </c>
      <c r="F51" s="16" t="str">
        <f>IFERROR(VLOOKUP('Race3-Boy'!$C51,TeamDec!$D$9:$H$465,3,FALSE),"")</f>
        <v>M</v>
      </c>
      <c r="G51" s="14">
        <f>COUNTIF($E$9:E51,E51)</f>
        <v>13</v>
      </c>
      <c r="H51" s="60"/>
      <c r="J51" s="5"/>
    </row>
    <row r="52" spans="2:10" x14ac:dyDescent="0.35">
      <c r="B52" s="15">
        <v>44</v>
      </c>
      <c r="C52" s="6" t="s">
        <v>690</v>
      </c>
      <c r="D52" s="1">
        <f>+tblRace3B[[#This Row],[Position]]</f>
        <v>44</v>
      </c>
      <c r="E52" s="14" t="str">
        <f>IFERROR(VLOOKUP('Race3-Boy'!$C52,TeamDec!$D$9:$H$465,5,FALSE),"")</f>
        <v>U11</v>
      </c>
      <c r="F52" s="16" t="str">
        <f>IFERROR(VLOOKUP('Race3-Boy'!$C52,TeamDec!$D$9:$H$465,3,FALSE),"")</f>
        <v>M</v>
      </c>
      <c r="G52" s="14">
        <f>COUNTIF($E$9:E52,E52)</f>
        <v>14</v>
      </c>
      <c r="H52" s="60"/>
      <c r="J52" s="5"/>
    </row>
    <row r="53" spans="2:10" x14ac:dyDescent="0.35">
      <c r="B53" s="15">
        <v>45</v>
      </c>
      <c r="C53" s="6" t="s">
        <v>827</v>
      </c>
      <c r="D53" s="1">
        <f>+tblRace3B[[#This Row],[Position]]</f>
        <v>45</v>
      </c>
      <c r="E53" s="14" t="str">
        <f>IFERROR(VLOOKUP('Race3-Boy'!$C53,TeamDec!$D$9:$H$465,5,FALSE),"")</f>
        <v>U13</v>
      </c>
      <c r="F53" s="16" t="str">
        <f>IFERROR(VLOOKUP('Race3-Boy'!$C53,TeamDec!$D$9:$H$465,3,FALSE),"")</f>
        <v>M</v>
      </c>
      <c r="G53" s="14">
        <f>COUNTIF($E$9:E53,E53)</f>
        <v>14</v>
      </c>
      <c r="H53" s="60"/>
      <c r="J53" s="5"/>
    </row>
    <row r="54" spans="2:10" x14ac:dyDescent="0.35">
      <c r="B54" s="15">
        <v>46</v>
      </c>
      <c r="C54" s="6" t="s">
        <v>667</v>
      </c>
      <c r="D54" s="1">
        <f>+tblRace3B[[#This Row],[Position]]</f>
        <v>46</v>
      </c>
      <c r="E54" s="14" t="str">
        <f>IFERROR(VLOOKUP('Race3-Boy'!$C54,TeamDec!$D$9:$H$465,5,FALSE),"")</f>
        <v>U15</v>
      </c>
      <c r="F54" s="16" t="str">
        <f>IFERROR(VLOOKUP('Race3-Boy'!$C54,TeamDec!$D$9:$H$465,3,FALSE),"")</f>
        <v>M</v>
      </c>
      <c r="G54" s="14">
        <f>COUNTIF($E$9:E54,E54)</f>
        <v>14</v>
      </c>
      <c r="H54" s="60"/>
      <c r="J54" s="5"/>
    </row>
    <row r="55" spans="2:10" x14ac:dyDescent="0.35">
      <c r="B55" s="15">
        <v>47</v>
      </c>
      <c r="C55" s="6" t="s">
        <v>973</v>
      </c>
      <c r="D55" s="1">
        <f>+tblRace3B[[#This Row],[Position]]</f>
        <v>47</v>
      </c>
      <c r="E55" s="14" t="str">
        <f>IFERROR(VLOOKUP('Race3-Boy'!$C55,TeamDec!$D$9:$H$465,5,FALSE),"")</f>
        <v>U11</v>
      </c>
      <c r="F55" s="16" t="str">
        <f>IFERROR(VLOOKUP('Race3-Boy'!$C55,TeamDec!$D$9:$H$465,3,FALSE),"")</f>
        <v>M</v>
      </c>
      <c r="G55" s="14">
        <f>COUNTIF($E$9:E55,E55)</f>
        <v>15</v>
      </c>
      <c r="H55" s="60"/>
      <c r="J55" s="5"/>
    </row>
    <row r="56" spans="2:10" x14ac:dyDescent="0.35">
      <c r="B56" s="15">
        <v>48</v>
      </c>
      <c r="C56" s="6" t="s">
        <v>830</v>
      </c>
      <c r="D56" s="1">
        <f>+tblRace3B[[#This Row],[Position]]</f>
        <v>48</v>
      </c>
      <c r="E56" s="14" t="str">
        <f>IFERROR(VLOOKUP('Race3-Boy'!$C56,TeamDec!$D$9:$H$465,5,FALSE),"")</f>
        <v>U11</v>
      </c>
      <c r="F56" s="16" t="str">
        <f>IFERROR(VLOOKUP('Race3-Boy'!$C56,TeamDec!$D$9:$H$465,3,FALSE),"")</f>
        <v>M</v>
      </c>
      <c r="G56" s="14">
        <f>COUNTIF($E$9:E56,E56)</f>
        <v>16</v>
      </c>
      <c r="H56" s="60"/>
      <c r="J56" s="5"/>
    </row>
    <row r="57" spans="2:10" x14ac:dyDescent="0.35">
      <c r="B57" s="15">
        <v>49</v>
      </c>
      <c r="C57" s="6" t="s">
        <v>943</v>
      </c>
      <c r="D57" s="1">
        <f>+tblRace3B[[#This Row],[Position]]</f>
        <v>49</v>
      </c>
      <c r="E57" s="14" t="str">
        <f>IFERROR(VLOOKUP('Race3-Boy'!$C57,TeamDec!$D$9:$H$465,5,FALSE),"")</f>
        <v>U11</v>
      </c>
      <c r="F57" s="16" t="str">
        <f>IFERROR(VLOOKUP('Race3-Boy'!$C57,TeamDec!$D$9:$H$465,3,FALSE),"")</f>
        <v>M</v>
      </c>
      <c r="G57" s="14">
        <f>COUNTIF($E$9:E57,E57)</f>
        <v>17</v>
      </c>
      <c r="H57" s="60"/>
      <c r="J57" s="5"/>
    </row>
    <row r="58" spans="2:10" x14ac:dyDescent="0.35">
      <c r="B58" s="15">
        <v>50</v>
      </c>
      <c r="C58" s="6" t="s">
        <v>938</v>
      </c>
      <c r="D58" s="1">
        <f>+tblRace3B[[#This Row],[Position]]</f>
        <v>50</v>
      </c>
      <c r="E58" s="14" t="str">
        <f>IFERROR(VLOOKUP('Race3-Boy'!$C58,TeamDec!$D$9:$H$465,5,FALSE),"")</f>
        <v>U11</v>
      </c>
      <c r="F58" s="16" t="str">
        <f>IFERROR(VLOOKUP('Race3-Boy'!$C58,TeamDec!$D$9:$H$465,3,FALSE),"")</f>
        <v>M</v>
      </c>
      <c r="G58" s="14">
        <f>COUNTIF($E$9:E58,E58)</f>
        <v>18</v>
      </c>
      <c r="H58" s="60"/>
      <c r="J58" s="5"/>
    </row>
    <row r="59" spans="2:10" x14ac:dyDescent="0.35">
      <c r="B59" s="15">
        <v>51</v>
      </c>
      <c r="C59" s="6" t="s">
        <v>721</v>
      </c>
      <c r="D59" s="1">
        <f>+tblRace3B[[#This Row],[Position]]</f>
        <v>51</v>
      </c>
      <c r="E59" s="14" t="str">
        <f>IFERROR(VLOOKUP('Race3-Boy'!$C59,TeamDec!$D$9:$H$465,5,FALSE),"")</f>
        <v>U11</v>
      </c>
      <c r="F59" s="16" t="str">
        <f>IFERROR(VLOOKUP('Race3-Boy'!$C59,TeamDec!$D$9:$H$465,3,FALSE),"")</f>
        <v>M</v>
      </c>
      <c r="G59" s="14">
        <f>COUNTIF($E$9:E59,E59)</f>
        <v>19</v>
      </c>
      <c r="H59" s="60"/>
      <c r="J59" s="5"/>
    </row>
    <row r="60" spans="2:10" x14ac:dyDescent="0.35">
      <c r="B60" s="15">
        <v>52</v>
      </c>
      <c r="C60" s="6" t="s">
        <v>772</v>
      </c>
      <c r="D60" s="1">
        <f>+tblRace3B[[#This Row],[Position]]</f>
        <v>52</v>
      </c>
      <c r="E60" s="14" t="str">
        <f>IFERROR(VLOOKUP('Race3-Boy'!$C60,TeamDec!$D$9:$H$465,5,FALSE),"")</f>
        <v>U11</v>
      </c>
      <c r="F60" s="16" t="str">
        <f>IFERROR(VLOOKUP('Race3-Boy'!$C60,TeamDec!$D$9:$H$465,3,FALSE),"")</f>
        <v>M</v>
      </c>
      <c r="G60" s="14">
        <f>COUNTIF($E$9:E60,E60)</f>
        <v>20</v>
      </c>
      <c r="H60" s="60"/>
      <c r="J60" s="5"/>
    </row>
    <row r="61" spans="2:10" x14ac:dyDescent="0.35">
      <c r="B61" s="15">
        <v>53</v>
      </c>
      <c r="C61" s="6" t="s">
        <v>991</v>
      </c>
      <c r="D61" s="1">
        <f>+tblRace3B[[#This Row],[Position]]</f>
        <v>53</v>
      </c>
      <c r="E61" s="14" t="str">
        <f>IFERROR(VLOOKUP('Race3-Boy'!$C61,TeamDec!$D$9:$H$465,5,FALSE),"")</f>
        <v>U13</v>
      </c>
      <c r="F61" s="16" t="str">
        <f>IFERROR(VLOOKUP('Race3-Boy'!$C61,TeamDec!$D$9:$H$465,3,FALSE),"")</f>
        <v>M</v>
      </c>
      <c r="G61" s="14">
        <f>COUNTIF($E$9:E61,E61)</f>
        <v>15</v>
      </c>
      <c r="H61" s="60"/>
      <c r="J61" s="5"/>
    </row>
    <row r="62" spans="2:10" x14ac:dyDescent="0.35">
      <c r="B62" s="15">
        <v>54</v>
      </c>
      <c r="C62" s="6" t="s">
        <v>960</v>
      </c>
      <c r="D62" s="1">
        <f>+tblRace3B[[#This Row],[Position]]</f>
        <v>54</v>
      </c>
      <c r="E62" s="14" t="str">
        <f>IFERROR(VLOOKUP('Race3-Boy'!$C62,TeamDec!$D$9:$H$465,5,FALSE),"")</f>
        <v>U11</v>
      </c>
      <c r="F62" s="16" t="str">
        <f>IFERROR(VLOOKUP('Race3-Boy'!$C62,TeamDec!$D$9:$H$465,3,FALSE),"")</f>
        <v>M</v>
      </c>
      <c r="G62" s="14">
        <f>COUNTIF($E$9:E62,E62)</f>
        <v>21</v>
      </c>
      <c r="H62" s="60"/>
      <c r="J62" s="5"/>
    </row>
    <row r="63" spans="2:10" x14ac:dyDescent="0.35">
      <c r="B63" s="15">
        <v>55</v>
      </c>
      <c r="C63" s="6" t="s">
        <v>1018</v>
      </c>
      <c r="D63" s="1">
        <f>+tblRace3B[[#This Row],[Position]]</f>
        <v>55</v>
      </c>
      <c r="E63" s="14" t="str">
        <f>IFERROR(VLOOKUP('Race3-Boy'!$C63,TeamDec!$D$9:$H$465,5,FALSE),"")</f>
        <v>U13</v>
      </c>
      <c r="F63" s="16" t="str">
        <f>IFERROR(VLOOKUP('Race3-Boy'!$C63,TeamDec!$D$9:$H$465,3,FALSE),"")</f>
        <v>M</v>
      </c>
      <c r="G63" s="14">
        <f>COUNTIF($E$9:E63,E63)</f>
        <v>16</v>
      </c>
      <c r="H63" s="60"/>
      <c r="J63" s="5"/>
    </row>
    <row r="64" spans="2:10" x14ac:dyDescent="0.35">
      <c r="B64" s="15">
        <v>56</v>
      </c>
      <c r="C64" s="6" t="s">
        <v>757</v>
      </c>
      <c r="D64" s="1">
        <f>+tblRace3B[[#This Row],[Position]]</f>
        <v>56</v>
      </c>
      <c r="E64" s="14" t="str">
        <f>IFERROR(VLOOKUP('Race3-Boy'!$C64,TeamDec!$D$9:$H$465,5,FALSE),"")</f>
        <v>U11</v>
      </c>
      <c r="F64" s="16" t="str">
        <f>IFERROR(VLOOKUP('Race3-Boy'!$C64,TeamDec!$D$9:$H$465,3,FALSE),"")</f>
        <v>M</v>
      </c>
      <c r="G64" s="14">
        <f>COUNTIF($E$9:E64,E64)</f>
        <v>22</v>
      </c>
      <c r="H64" s="60"/>
      <c r="J64" s="5"/>
    </row>
    <row r="65" spans="2:10" x14ac:dyDescent="0.35">
      <c r="B65" s="15">
        <v>57</v>
      </c>
      <c r="C65" s="6" t="s">
        <v>752</v>
      </c>
      <c r="D65" s="1">
        <f>+tblRace3B[[#This Row],[Position]]</f>
        <v>57</v>
      </c>
      <c r="E65" s="14" t="str">
        <f>IFERROR(VLOOKUP('Race3-Boy'!$C65,TeamDec!$D$9:$H$465,5,FALSE),"")</f>
        <v>U13</v>
      </c>
      <c r="F65" s="16" t="str">
        <f>IFERROR(VLOOKUP('Race3-Boy'!$C65,TeamDec!$D$9:$H$465,3,FALSE),"")</f>
        <v>M</v>
      </c>
      <c r="G65" s="14">
        <f>COUNTIF($E$9:E65,E65)</f>
        <v>17</v>
      </c>
      <c r="H65" s="60"/>
      <c r="J65" s="5"/>
    </row>
    <row r="66" spans="2:10" x14ac:dyDescent="0.35">
      <c r="B66" s="15">
        <v>58</v>
      </c>
      <c r="C66" s="6" t="s">
        <v>961</v>
      </c>
      <c r="D66" s="1">
        <f>+tblRace3B[[#This Row],[Position]]</f>
        <v>58</v>
      </c>
      <c r="E66" s="14" t="str">
        <f>IFERROR(VLOOKUP('Race3-Boy'!$C66,TeamDec!$D$9:$H$465,5,FALSE),"")</f>
        <v>U11</v>
      </c>
      <c r="F66" s="16" t="str">
        <f>IFERROR(VLOOKUP('Race3-Boy'!$C66,TeamDec!$D$9:$H$465,3,FALSE),"")</f>
        <v>M</v>
      </c>
      <c r="G66" s="14">
        <f>COUNTIF($E$9:E66,E66)</f>
        <v>23</v>
      </c>
      <c r="H66" s="60"/>
      <c r="J66" s="5"/>
    </row>
    <row r="67" spans="2:10" x14ac:dyDescent="0.35">
      <c r="B67" s="15">
        <v>59</v>
      </c>
      <c r="C67" s="6" t="s">
        <v>737</v>
      </c>
      <c r="D67" s="1">
        <f>+tblRace3B[[#This Row],[Position]]</f>
        <v>59</v>
      </c>
      <c r="E67" s="14" t="str">
        <f>IFERROR(VLOOKUP('Race3-Boy'!$C67,TeamDec!$D$9:$H$465,5,FALSE),"")</f>
        <v>U11</v>
      </c>
      <c r="F67" s="16" t="str">
        <f>IFERROR(VLOOKUP('Race3-Boy'!$C67,TeamDec!$D$9:$H$465,3,FALSE),"")</f>
        <v>M</v>
      </c>
      <c r="G67" s="14">
        <f>COUNTIF($E$9:E67,E67)</f>
        <v>24</v>
      </c>
      <c r="H67" s="60"/>
      <c r="J67" s="5"/>
    </row>
    <row r="68" spans="2:10" x14ac:dyDescent="0.35">
      <c r="B68" s="15">
        <v>60</v>
      </c>
      <c r="C68" s="6" t="s">
        <v>948</v>
      </c>
      <c r="D68" s="1">
        <f>+tblRace3B[[#This Row],[Position]]</f>
        <v>60</v>
      </c>
      <c r="E68" s="14" t="str">
        <f>IFERROR(VLOOKUP('Race3-Boy'!$C68,TeamDec!$D$9:$H$465,5,FALSE),"")</f>
        <v>U11</v>
      </c>
      <c r="F68" s="16" t="str">
        <f>IFERROR(VLOOKUP('Race3-Boy'!$C68,TeamDec!$D$9:$H$465,3,FALSE),"")</f>
        <v>M</v>
      </c>
      <c r="G68" s="14">
        <f>COUNTIF($E$9:E68,E68)</f>
        <v>25</v>
      </c>
      <c r="H68" s="60"/>
      <c r="J68" s="5"/>
    </row>
    <row r="69" spans="2:10" x14ac:dyDescent="0.35">
      <c r="B69" s="15"/>
      <c r="C69" s="6"/>
      <c r="D69" s="1">
        <f>+tblRace3B[[#This Row],[Position]]</f>
        <v>0</v>
      </c>
      <c r="E69" s="14" t="str">
        <f>IFERROR(VLOOKUP('Race3-Boy'!$C69,TeamDec!$D$9:$H$465,5,FALSE),"")</f>
        <v/>
      </c>
      <c r="F69" s="16" t="str">
        <f>IFERROR(VLOOKUP('Race3-Boy'!$C69,TeamDec!$D$9:$H$465,3,FALSE),"")</f>
        <v/>
      </c>
      <c r="G69" s="14">
        <f>COUNTIF($E$9:E69,E69)</f>
        <v>1</v>
      </c>
      <c r="H69" s="60"/>
      <c r="J69" s="5"/>
    </row>
    <row r="70" spans="2:10" x14ac:dyDescent="0.35">
      <c r="B70" s="15"/>
      <c r="C70" s="6"/>
      <c r="D70" s="1">
        <f>+tblRace3B[[#This Row],[Position]]</f>
        <v>0</v>
      </c>
      <c r="E70" s="14" t="str">
        <f>IFERROR(VLOOKUP('Race3-Boy'!$C70,TeamDec!$D$9:$H$465,5,FALSE),"")</f>
        <v/>
      </c>
      <c r="F70" s="16" t="str">
        <f>IFERROR(VLOOKUP('Race3-Boy'!$C70,TeamDec!$D$9:$H$465,3,FALSE),"")</f>
        <v/>
      </c>
      <c r="G70" s="14">
        <f>COUNTIF($E$9:E70,E70)</f>
        <v>2</v>
      </c>
      <c r="H70" s="60"/>
      <c r="J70" s="5"/>
    </row>
    <row r="71" spans="2:10" x14ac:dyDescent="0.35">
      <c r="B71" s="15"/>
      <c r="C71" s="6"/>
      <c r="D71" s="1">
        <f>+tblRace3B[[#This Row],[Position]]</f>
        <v>0</v>
      </c>
      <c r="E71" s="14" t="str">
        <f>IFERROR(VLOOKUP('Race3-Boy'!$C71,TeamDec!$D$9:$H$465,5,FALSE),"")</f>
        <v/>
      </c>
      <c r="F71" s="16" t="str">
        <f>IFERROR(VLOOKUP('Race3-Boy'!$C71,TeamDec!$D$9:$H$465,3,FALSE),"")</f>
        <v/>
      </c>
      <c r="G71" s="14">
        <f>COUNTIF($E$9:E71,E71)</f>
        <v>3</v>
      </c>
      <c r="H71" s="60"/>
      <c r="J71" s="5"/>
    </row>
    <row r="72" spans="2:10" x14ac:dyDescent="0.35">
      <c r="B72" s="15"/>
      <c r="C72" s="6"/>
      <c r="D72" s="1">
        <f>+tblRace3B[[#This Row],[Position]]</f>
        <v>0</v>
      </c>
      <c r="E72" s="14" t="str">
        <f>IFERROR(VLOOKUP('Race3-Boy'!$C72,TeamDec!$D$9:$H$465,5,FALSE),"")</f>
        <v/>
      </c>
      <c r="F72" s="16" t="str">
        <f>IFERROR(VLOOKUP('Race3-Boy'!$C72,TeamDec!$D$9:$H$465,3,FALSE),"")</f>
        <v/>
      </c>
      <c r="G72" s="14">
        <f>COUNTIF($E$9:E72,E72)</f>
        <v>4</v>
      </c>
      <c r="H72" s="60"/>
      <c r="J72" s="5"/>
    </row>
    <row r="73" spans="2:10" x14ac:dyDescent="0.35">
      <c r="B73" s="15"/>
      <c r="C73" s="6"/>
      <c r="D73" s="1">
        <f>+tblRace3B[[#This Row],[Position]]</f>
        <v>0</v>
      </c>
      <c r="E73" s="14" t="str">
        <f>IFERROR(VLOOKUP('Race3-Boy'!$C73,TeamDec!$D$9:$H$465,5,FALSE),"")</f>
        <v/>
      </c>
      <c r="F73" s="16" t="str">
        <f>IFERROR(VLOOKUP('Race3-Boy'!$C73,TeamDec!$D$9:$H$465,3,FALSE),"")</f>
        <v/>
      </c>
      <c r="G73" s="14">
        <f>COUNTIF($E$9:E73,E73)</f>
        <v>5</v>
      </c>
      <c r="H73" s="60"/>
      <c r="J73" s="5"/>
    </row>
    <row r="74" spans="2:10" x14ac:dyDescent="0.35">
      <c r="B74" s="15"/>
      <c r="C74" s="6"/>
      <c r="D74" s="1">
        <f>+tblRace3B[[#This Row],[Position]]</f>
        <v>0</v>
      </c>
      <c r="E74" s="14" t="str">
        <f>IFERROR(VLOOKUP('Race3-Boy'!$C74,TeamDec!$D$9:$H$465,5,FALSE),"")</f>
        <v/>
      </c>
      <c r="F74" s="16" t="str">
        <f>IFERROR(VLOOKUP('Race3-Boy'!$C74,TeamDec!$D$9:$H$465,3,FALSE),"")</f>
        <v/>
      </c>
      <c r="G74" s="14">
        <f>COUNTIF($E$9:E74,E74)</f>
        <v>6</v>
      </c>
      <c r="H74" s="60"/>
      <c r="J74" s="5"/>
    </row>
    <row r="75" spans="2:10" x14ac:dyDescent="0.35">
      <c r="B75" s="15"/>
      <c r="C75" s="6"/>
      <c r="D75" s="1">
        <f>+tblRace3B[[#This Row],[Position]]</f>
        <v>0</v>
      </c>
      <c r="E75" s="14" t="str">
        <f>IFERROR(VLOOKUP('Race3-Boy'!$C75,TeamDec!$D$9:$H$465,5,FALSE),"")</f>
        <v/>
      </c>
      <c r="F75" s="16" t="str">
        <f>IFERROR(VLOOKUP('Race3-Boy'!$C75,TeamDec!$D$9:$H$465,3,FALSE),"")</f>
        <v/>
      </c>
      <c r="G75" s="14">
        <f>COUNTIF($E$9:E75,E75)</f>
        <v>7</v>
      </c>
      <c r="H75" s="60"/>
      <c r="J75" s="5"/>
    </row>
    <row r="76" spans="2:10" x14ac:dyDescent="0.35">
      <c r="B76" s="15"/>
      <c r="C76" s="6"/>
      <c r="D76" s="1">
        <f>+tblRace3B[[#This Row],[Position]]</f>
        <v>0</v>
      </c>
      <c r="E76" s="14" t="str">
        <f>IFERROR(VLOOKUP('Race3-Boy'!$C76,TeamDec!$D$9:$H$465,5,FALSE),"")</f>
        <v/>
      </c>
      <c r="F76" s="16" t="str">
        <f>IFERROR(VLOOKUP('Race3-Boy'!$C76,TeamDec!$D$9:$H$465,3,FALSE),"")</f>
        <v/>
      </c>
      <c r="G76" s="14">
        <f>COUNTIF($E$9:E76,E76)</f>
        <v>8</v>
      </c>
      <c r="H76" s="60"/>
      <c r="J76" s="5"/>
    </row>
    <row r="77" spans="2:10" x14ac:dyDescent="0.35">
      <c r="B77" s="15"/>
      <c r="C77" s="6"/>
      <c r="D77" s="1">
        <f>+tblRace3B[[#This Row],[Position]]</f>
        <v>0</v>
      </c>
      <c r="E77" s="14" t="str">
        <f>IFERROR(VLOOKUP('Race3-Boy'!$C77,TeamDec!$D$9:$H$465,5,FALSE),"")</f>
        <v/>
      </c>
      <c r="F77" s="16" t="str">
        <f>IFERROR(VLOOKUP('Race3-Boy'!$C77,TeamDec!$D$9:$H$465,3,FALSE),"")</f>
        <v/>
      </c>
      <c r="G77" s="14">
        <f>COUNTIF($E$9:E77,E77)</f>
        <v>9</v>
      </c>
      <c r="H77" s="60"/>
      <c r="J77" s="5"/>
    </row>
    <row r="78" spans="2:10" x14ac:dyDescent="0.35">
      <c r="B78" s="15"/>
      <c r="C78" s="6"/>
      <c r="D78" s="1">
        <f>+tblRace3B[[#This Row],[Position]]</f>
        <v>0</v>
      </c>
      <c r="E78" s="14" t="str">
        <f>IFERROR(VLOOKUP('Race3-Boy'!$C78,TeamDec!$D$9:$H$465,5,FALSE),"")</f>
        <v/>
      </c>
      <c r="F78" s="16" t="str">
        <f>IFERROR(VLOOKUP('Race3-Boy'!$C78,TeamDec!$D$9:$H$465,3,FALSE),"")</f>
        <v/>
      </c>
      <c r="G78" s="14">
        <f>COUNTIF($E$9:E78,E78)</f>
        <v>10</v>
      </c>
      <c r="H78" s="60"/>
      <c r="J78" s="5"/>
    </row>
    <row r="79" spans="2:10" x14ac:dyDescent="0.35">
      <c r="B79" s="15"/>
      <c r="C79" s="6"/>
      <c r="D79" s="1">
        <f>+tblRace3B[[#This Row],[Position]]</f>
        <v>0</v>
      </c>
      <c r="E79" s="14" t="str">
        <f>IFERROR(VLOOKUP('Race3-Boy'!$C79,TeamDec!$D$9:$H$465,5,FALSE),"")</f>
        <v/>
      </c>
      <c r="F79" s="16" t="str">
        <f>IFERROR(VLOOKUP('Race3-Boy'!$C79,TeamDec!$D$9:$H$465,3,FALSE),"")</f>
        <v/>
      </c>
      <c r="G79" s="14">
        <f>COUNTIF($E$9:E79,E79)</f>
        <v>11</v>
      </c>
      <c r="H79" s="60"/>
      <c r="J79" s="5"/>
    </row>
    <row r="80" spans="2:10" x14ac:dyDescent="0.35">
      <c r="B80" s="15"/>
      <c r="C80" s="6"/>
      <c r="D80" s="1">
        <f>+tblRace3B[[#This Row],[Position]]</f>
        <v>0</v>
      </c>
      <c r="E80" s="14" t="str">
        <f>IFERROR(VLOOKUP('Race3-Boy'!$C80,TeamDec!$D$9:$H$465,5,FALSE),"")</f>
        <v/>
      </c>
      <c r="F80" s="16" t="str">
        <f>IFERROR(VLOOKUP('Race3-Boy'!$C80,TeamDec!$D$9:$H$465,3,FALSE),"")</f>
        <v/>
      </c>
      <c r="G80" s="14">
        <f>COUNTIF($E$9:E80,E80)</f>
        <v>12</v>
      </c>
      <c r="H80" s="60"/>
      <c r="J80" s="5"/>
    </row>
    <row r="81" spans="2:10" x14ac:dyDescent="0.35">
      <c r="B81" s="15"/>
      <c r="C81" s="6"/>
      <c r="D81" s="1">
        <f>+tblRace3B[[#This Row],[Position]]</f>
        <v>0</v>
      </c>
      <c r="E81" s="14" t="str">
        <f>IFERROR(VLOOKUP('Race3-Boy'!$C81,TeamDec!$D$9:$H$465,5,FALSE),"")</f>
        <v/>
      </c>
      <c r="F81" s="16" t="str">
        <f>IFERROR(VLOOKUP('Race3-Boy'!$C81,TeamDec!$D$9:$H$465,3,FALSE),"")</f>
        <v/>
      </c>
      <c r="G81" s="14">
        <f>COUNTIF($E$9:E81,E81)</f>
        <v>13</v>
      </c>
      <c r="H81" s="60"/>
      <c r="J81" s="5"/>
    </row>
    <row r="82" spans="2:10" x14ac:dyDescent="0.35">
      <c r="B82" s="15"/>
      <c r="C82" s="6"/>
      <c r="D82" s="1">
        <f>+tblRace3B[[#This Row],[Position]]</f>
        <v>0</v>
      </c>
      <c r="E82" s="14" t="str">
        <f>IFERROR(VLOOKUP('Race3-Boy'!$C82,TeamDec!$D$9:$H$465,5,FALSE),"")</f>
        <v/>
      </c>
      <c r="F82" s="16" t="str">
        <f>IFERROR(VLOOKUP('Race3-Boy'!$C82,TeamDec!$D$9:$H$465,3,FALSE),"")</f>
        <v/>
      </c>
      <c r="G82" s="14">
        <f>COUNTIF($E$9:E82,E82)</f>
        <v>14</v>
      </c>
      <c r="H82" s="60"/>
      <c r="J82" s="5"/>
    </row>
    <row r="83" spans="2:10" x14ac:dyDescent="0.35">
      <c r="B83" s="15"/>
      <c r="C83" s="6"/>
      <c r="D83" s="1">
        <f>+tblRace3B[[#This Row],[Position]]</f>
        <v>0</v>
      </c>
      <c r="E83" s="14" t="str">
        <f>IFERROR(VLOOKUP('Race3-Boy'!$C83,TeamDec!$D$9:$H$465,5,FALSE),"")</f>
        <v/>
      </c>
      <c r="F83" s="16" t="str">
        <f>IFERROR(VLOOKUP('Race3-Boy'!$C83,TeamDec!$D$9:$H$465,3,FALSE),"")</f>
        <v/>
      </c>
      <c r="G83" s="14">
        <f>COUNTIF($E$9:E83,E83)</f>
        <v>15</v>
      </c>
      <c r="H83" s="60"/>
      <c r="J83" s="5"/>
    </row>
    <row r="84" spans="2:10" x14ac:dyDescent="0.35">
      <c r="B84" s="15"/>
      <c r="C84" s="6"/>
      <c r="D84" s="1">
        <f>+tblRace3B[[#This Row],[Position]]</f>
        <v>0</v>
      </c>
      <c r="E84" s="14" t="str">
        <f>IFERROR(VLOOKUP('Race3-Boy'!$C84,TeamDec!$D$9:$H$465,5,FALSE),"")</f>
        <v/>
      </c>
      <c r="F84" s="16" t="str">
        <f>IFERROR(VLOOKUP('Race3-Boy'!$C84,TeamDec!$D$9:$H$465,3,FALSE),"")</f>
        <v/>
      </c>
      <c r="G84" s="14">
        <f>COUNTIF($E$9:E84,E84)</f>
        <v>16</v>
      </c>
      <c r="H84" s="60"/>
      <c r="J84" s="5"/>
    </row>
    <row r="85" spans="2:10" x14ac:dyDescent="0.35">
      <c r="B85" s="15"/>
      <c r="C85" s="6"/>
      <c r="D85" s="1">
        <f>+tblRace3B[[#This Row],[Position]]</f>
        <v>0</v>
      </c>
      <c r="E85" s="14" t="str">
        <f>IFERROR(VLOOKUP('Race3-Boy'!$C85,TeamDec!$D$9:$H$465,5,FALSE),"")</f>
        <v/>
      </c>
      <c r="F85" s="16" t="str">
        <f>IFERROR(VLOOKUP('Race3-Boy'!$C85,TeamDec!$D$9:$H$465,3,FALSE),"")</f>
        <v/>
      </c>
      <c r="G85" s="14">
        <f>COUNTIF($E$9:E85,E85)</f>
        <v>17</v>
      </c>
      <c r="H85" s="60"/>
      <c r="J85" s="5"/>
    </row>
    <row r="86" spans="2:10" x14ac:dyDescent="0.35">
      <c r="B86" s="15"/>
      <c r="C86" s="6"/>
      <c r="D86" s="1">
        <f>+tblRace3B[[#This Row],[Position]]</f>
        <v>0</v>
      </c>
      <c r="E86" s="14" t="str">
        <f>IFERROR(VLOOKUP('Race3-Boy'!$C86,TeamDec!$D$9:$H$465,5,FALSE),"")</f>
        <v/>
      </c>
      <c r="F86" s="16" t="str">
        <f>IFERROR(VLOOKUP('Race3-Boy'!$C86,TeamDec!$D$9:$H$465,3,FALSE),"")</f>
        <v/>
      </c>
      <c r="G86" s="14">
        <f>COUNTIF($E$9:E86,E86)</f>
        <v>18</v>
      </c>
      <c r="H86" s="60"/>
      <c r="J86" s="5"/>
    </row>
    <row r="87" spans="2:10" x14ac:dyDescent="0.35">
      <c r="B87" s="15"/>
      <c r="C87" s="6"/>
      <c r="D87" s="1">
        <f>+tblRace3B[[#This Row],[Position]]</f>
        <v>0</v>
      </c>
      <c r="E87" s="14" t="str">
        <f>IFERROR(VLOOKUP('Race3-Boy'!$C87,TeamDec!$D$9:$H$465,5,FALSE),"")</f>
        <v/>
      </c>
      <c r="F87" s="16" t="str">
        <f>IFERROR(VLOOKUP('Race3-Boy'!$C87,TeamDec!$D$9:$H$465,3,FALSE),"")</f>
        <v/>
      </c>
      <c r="G87" s="14">
        <f>COUNTIF($E$9:E87,E87)</f>
        <v>19</v>
      </c>
      <c r="H87" s="60"/>
      <c r="J87" s="5"/>
    </row>
    <row r="88" spans="2:10" x14ac:dyDescent="0.35">
      <c r="B88" s="15"/>
      <c r="C88" s="6"/>
      <c r="D88" s="1">
        <f>+tblRace3B[[#This Row],[Position]]</f>
        <v>0</v>
      </c>
      <c r="E88" s="14" t="str">
        <f>IFERROR(VLOOKUP('Race3-Boy'!$C88,TeamDec!$D$9:$H$465,5,FALSE),"")</f>
        <v/>
      </c>
      <c r="F88" s="16" t="str">
        <f>IFERROR(VLOOKUP('Race3-Boy'!$C88,TeamDec!$D$9:$H$465,3,FALSE),"")</f>
        <v/>
      </c>
      <c r="G88" s="14">
        <f>COUNTIF($E$9:E88,E88)</f>
        <v>20</v>
      </c>
      <c r="H88" s="60"/>
      <c r="J88" s="5"/>
    </row>
    <row r="89" spans="2:10" x14ac:dyDescent="0.35">
      <c r="B89" s="15"/>
      <c r="C89" s="6"/>
      <c r="D89" s="1">
        <f>+tblRace3B[[#This Row],[Position]]</f>
        <v>0</v>
      </c>
      <c r="E89" s="14" t="str">
        <f>IFERROR(VLOOKUP('Race3-Boy'!$C89,TeamDec!$D$9:$H$465,5,FALSE),"")</f>
        <v/>
      </c>
      <c r="F89" s="16" t="str">
        <f>IFERROR(VLOOKUP('Race3-Boy'!$C89,TeamDec!$D$9:$H$465,3,FALSE),"")</f>
        <v/>
      </c>
      <c r="G89" s="14">
        <f>COUNTIF($E$9:E89,E89)</f>
        <v>21</v>
      </c>
      <c r="H89" s="60"/>
      <c r="J89" s="5"/>
    </row>
    <row r="90" spans="2:10" x14ac:dyDescent="0.35">
      <c r="B90" s="15"/>
      <c r="C90" s="6"/>
      <c r="D90" s="1">
        <f>+tblRace3B[[#This Row],[Position]]</f>
        <v>0</v>
      </c>
      <c r="E90" s="14" t="str">
        <f>IFERROR(VLOOKUP('Race3-Boy'!$C90,TeamDec!$D$9:$H$465,5,FALSE),"")</f>
        <v/>
      </c>
      <c r="F90" s="16" t="str">
        <f>IFERROR(VLOOKUP('Race3-Boy'!$C90,TeamDec!$D$9:$H$465,3,FALSE),"")</f>
        <v/>
      </c>
      <c r="G90" s="14">
        <f>COUNTIF($E$9:E90,E90)</f>
        <v>22</v>
      </c>
      <c r="H90" s="60"/>
      <c r="J90" s="5"/>
    </row>
    <row r="91" spans="2:10" x14ac:dyDescent="0.35">
      <c r="B91" s="15"/>
      <c r="C91" s="6"/>
      <c r="D91" s="1">
        <f>+tblRace3B[[#This Row],[Position]]</f>
        <v>0</v>
      </c>
      <c r="E91" s="14" t="str">
        <f>IFERROR(VLOOKUP('Race3-Boy'!$C91,TeamDec!$D$9:$H$465,5,FALSE),"")</f>
        <v/>
      </c>
      <c r="F91" s="16" t="str">
        <f>IFERROR(VLOOKUP('Race3-Boy'!$C91,TeamDec!$D$9:$H$465,3,FALSE),"")</f>
        <v/>
      </c>
      <c r="G91" s="14">
        <f>COUNTIF($E$9:E91,E91)</f>
        <v>23</v>
      </c>
      <c r="H91" s="60"/>
      <c r="J91" s="5"/>
    </row>
    <row r="92" spans="2:10" x14ac:dyDescent="0.35">
      <c r="B92" s="15"/>
      <c r="C92" s="6"/>
      <c r="D92" s="1">
        <f>+tblRace3B[[#This Row],[Position]]</f>
        <v>0</v>
      </c>
      <c r="E92" s="14" t="str">
        <f>IFERROR(VLOOKUP('Race3-Boy'!$C92,TeamDec!$D$9:$H$465,5,FALSE),"")</f>
        <v/>
      </c>
      <c r="F92" s="16" t="str">
        <f>IFERROR(VLOOKUP('Race3-Boy'!$C92,TeamDec!$D$9:$H$465,3,FALSE),"")</f>
        <v/>
      </c>
      <c r="G92" s="14">
        <f>COUNTIF($E$9:E92,E92)</f>
        <v>24</v>
      </c>
      <c r="H92" s="60"/>
      <c r="J92" s="5"/>
    </row>
    <row r="93" spans="2:10" x14ac:dyDescent="0.35">
      <c r="B93" s="15"/>
      <c r="C93" s="6"/>
      <c r="D93" s="1">
        <f>+tblRace3B[[#This Row],[Position]]</f>
        <v>0</v>
      </c>
      <c r="E93" s="14" t="str">
        <f>IFERROR(VLOOKUP('Race3-Boy'!$C93,TeamDec!$D$9:$H$465,5,FALSE),"")</f>
        <v/>
      </c>
      <c r="F93" s="16" t="str">
        <f>IFERROR(VLOOKUP('Race3-Boy'!$C93,TeamDec!$D$9:$H$465,3,FALSE),"")</f>
        <v/>
      </c>
      <c r="G93" s="14">
        <f>COUNTIF($E$9:E93,E93)</f>
        <v>25</v>
      </c>
      <c r="H93" s="60"/>
      <c r="J93" s="5"/>
    </row>
    <row r="94" spans="2:10" x14ac:dyDescent="0.35">
      <c r="B94" s="15"/>
      <c r="C94" s="6"/>
      <c r="D94" s="1">
        <f>+tblRace3B[[#This Row],[Position]]</f>
        <v>0</v>
      </c>
      <c r="E94" s="14" t="str">
        <f>IFERROR(VLOOKUP('Race3-Boy'!$C94,TeamDec!$D$9:$H$465,5,FALSE),"")</f>
        <v/>
      </c>
      <c r="F94" s="16" t="str">
        <f>IFERROR(VLOOKUP('Race3-Boy'!$C94,TeamDec!$D$9:$H$465,3,FALSE),"")</f>
        <v/>
      </c>
      <c r="G94" s="14">
        <f>COUNTIF($E$9:E94,E94)</f>
        <v>26</v>
      </c>
      <c r="H94" s="60"/>
      <c r="J94" s="5"/>
    </row>
    <row r="95" spans="2:10" x14ac:dyDescent="0.35">
      <c r="B95" s="15"/>
      <c r="C95" s="6"/>
      <c r="D95" s="1">
        <f>+tblRace3B[[#This Row],[Position]]</f>
        <v>0</v>
      </c>
      <c r="E95" s="14" t="str">
        <f>IFERROR(VLOOKUP('Race3-Boy'!$C95,TeamDec!$D$9:$H$465,5,FALSE),"")</f>
        <v/>
      </c>
      <c r="F95" s="16" t="str">
        <f>IFERROR(VLOOKUP('Race3-Boy'!$C95,TeamDec!$D$9:$H$465,3,FALSE),"")</f>
        <v/>
      </c>
      <c r="G95" s="14">
        <f>COUNTIF($E$9:E95,E95)</f>
        <v>27</v>
      </c>
      <c r="H95" s="60"/>
      <c r="J95" s="5"/>
    </row>
    <row r="96" spans="2:10" x14ac:dyDescent="0.35">
      <c r="B96" s="15"/>
      <c r="C96" s="6"/>
      <c r="D96" s="1">
        <f>+tblRace3B[[#This Row],[Position]]</f>
        <v>0</v>
      </c>
      <c r="E96" s="14" t="str">
        <f>IFERROR(VLOOKUP('Race3-Boy'!$C96,TeamDec!$D$9:$H$465,5,FALSE),"")</f>
        <v/>
      </c>
      <c r="F96" s="16" t="str">
        <f>IFERROR(VLOOKUP('Race3-Boy'!$C96,TeamDec!$D$9:$H$465,3,FALSE),"")</f>
        <v/>
      </c>
      <c r="G96" s="14">
        <f>COUNTIF($E$9:E96,E96)</f>
        <v>28</v>
      </c>
      <c r="H96" s="60"/>
      <c r="J96" s="5"/>
    </row>
    <row r="97" spans="2:10" x14ac:dyDescent="0.35">
      <c r="B97" s="15"/>
      <c r="C97" s="6"/>
      <c r="D97" s="1">
        <f>+tblRace3B[[#This Row],[Position]]</f>
        <v>0</v>
      </c>
      <c r="E97" s="14" t="str">
        <f>IFERROR(VLOOKUP('Race3-Boy'!$C97,TeamDec!$D$9:$H$465,5,FALSE),"")</f>
        <v/>
      </c>
      <c r="F97" s="16" t="str">
        <f>IFERROR(VLOOKUP('Race3-Boy'!$C97,TeamDec!$D$9:$H$465,3,FALSE),"")</f>
        <v/>
      </c>
      <c r="G97" s="14">
        <f>COUNTIF($E$9:E97,E97)</f>
        <v>29</v>
      </c>
      <c r="H97" s="60"/>
      <c r="J97" s="5"/>
    </row>
    <row r="98" spans="2:10" x14ac:dyDescent="0.35">
      <c r="B98" s="15"/>
      <c r="C98" s="6"/>
      <c r="D98" s="1">
        <f>+tblRace3B[[#This Row],[Position]]</f>
        <v>0</v>
      </c>
      <c r="E98" s="14" t="str">
        <f>IFERROR(VLOOKUP('Race3-Boy'!$C98,TeamDec!$D$9:$H$465,5,FALSE),"")</f>
        <v/>
      </c>
      <c r="F98" s="16" t="str">
        <f>IFERROR(VLOOKUP('Race3-Boy'!$C98,TeamDec!$D$9:$H$465,3,FALSE),"")</f>
        <v/>
      </c>
      <c r="G98" s="14">
        <f>COUNTIF($E$9:E98,E98)</f>
        <v>30</v>
      </c>
      <c r="H98" s="60"/>
      <c r="J98" s="5"/>
    </row>
    <row r="99" spans="2:10" x14ac:dyDescent="0.35">
      <c r="B99" s="15"/>
      <c r="C99" s="6"/>
      <c r="D99" s="1">
        <f>+tblRace3B[[#This Row],[Position]]</f>
        <v>0</v>
      </c>
      <c r="E99" s="14" t="str">
        <f>IFERROR(VLOOKUP('Race3-Boy'!$C99,TeamDec!$D$9:$H$465,5,FALSE),"")</f>
        <v/>
      </c>
      <c r="F99" s="16" t="str">
        <f>IFERROR(VLOOKUP('Race3-Boy'!$C99,TeamDec!$D$9:$H$465,3,FALSE),"")</f>
        <v/>
      </c>
      <c r="G99" s="14">
        <f>COUNTIF($E$9:E99,E99)</f>
        <v>31</v>
      </c>
      <c r="H99" s="60"/>
      <c r="J99" s="5"/>
    </row>
    <row r="100" spans="2:10" x14ac:dyDescent="0.35">
      <c r="B100" s="15"/>
      <c r="C100" s="6"/>
      <c r="D100" s="1">
        <f>+tblRace3B[[#This Row],[Position]]</f>
        <v>0</v>
      </c>
      <c r="E100" s="14" t="str">
        <f>IFERROR(VLOOKUP('Race3-Boy'!$C100,TeamDec!$D$9:$H$465,5,FALSE),"")</f>
        <v/>
      </c>
      <c r="F100" s="16" t="str">
        <f>IFERROR(VLOOKUP('Race3-Boy'!$C100,TeamDec!$D$9:$H$465,3,FALSE),"")</f>
        <v/>
      </c>
      <c r="G100" s="14">
        <f>COUNTIF($E$9:E100,E100)</f>
        <v>32</v>
      </c>
      <c r="H100" s="60"/>
      <c r="J100" s="5"/>
    </row>
    <row r="101" spans="2:10" x14ac:dyDescent="0.35">
      <c r="B101" s="15"/>
      <c r="C101" s="6"/>
      <c r="D101" s="1">
        <f>+tblRace3B[[#This Row],[Position]]</f>
        <v>0</v>
      </c>
      <c r="E101" s="14" t="str">
        <f>IFERROR(VLOOKUP('Race3-Boy'!$C101,TeamDec!$D$9:$H$465,5,FALSE),"")</f>
        <v/>
      </c>
      <c r="F101" s="16" t="str">
        <f>IFERROR(VLOOKUP('Race3-Boy'!$C101,TeamDec!$D$9:$H$465,3,FALSE),"")</f>
        <v/>
      </c>
      <c r="G101" s="14">
        <f>COUNTIF($E$9:E101,E101)</f>
        <v>33</v>
      </c>
      <c r="H101" s="60"/>
      <c r="J101" s="5"/>
    </row>
    <row r="102" spans="2:10" x14ac:dyDescent="0.35">
      <c r="B102" s="15"/>
      <c r="C102" s="6"/>
      <c r="D102" s="1">
        <f>+tblRace3B[[#This Row],[Position]]</f>
        <v>0</v>
      </c>
      <c r="E102" s="14" t="str">
        <f>IFERROR(VLOOKUP('Race3-Boy'!$C102,TeamDec!$D$9:$H$465,5,FALSE),"")</f>
        <v/>
      </c>
      <c r="F102" s="16" t="str">
        <f>IFERROR(VLOOKUP('Race3-Boy'!$C102,TeamDec!$D$9:$H$465,3,FALSE),"")</f>
        <v/>
      </c>
      <c r="G102" s="14">
        <f>COUNTIF($E$9:E102,E102)</f>
        <v>34</v>
      </c>
      <c r="H102" s="60"/>
      <c r="J102" s="5"/>
    </row>
    <row r="103" spans="2:10" x14ac:dyDescent="0.35">
      <c r="B103" s="15"/>
      <c r="C103" s="6"/>
      <c r="D103" s="1">
        <f>+tblRace3B[[#This Row],[Position]]</f>
        <v>0</v>
      </c>
      <c r="E103" s="14" t="str">
        <f>IFERROR(VLOOKUP('Race3-Boy'!$C103,TeamDec!$D$9:$H$465,5,FALSE),"")</f>
        <v/>
      </c>
      <c r="F103" s="16" t="str">
        <f>IFERROR(VLOOKUP('Race3-Boy'!$C103,TeamDec!$D$9:$H$465,3,FALSE),"")</f>
        <v/>
      </c>
      <c r="G103" s="14">
        <f>COUNTIF($E$9:E103,E103)</f>
        <v>35</v>
      </c>
      <c r="H103" s="60"/>
      <c r="J103" s="5"/>
    </row>
    <row r="104" spans="2:10" x14ac:dyDescent="0.35">
      <c r="B104" s="15"/>
      <c r="C104" s="6"/>
      <c r="D104" s="1">
        <f>+tblRace3B[[#This Row],[Position]]</f>
        <v>0</v>
      </c>
      <c r="E104" s="14" t="str">
        <f>IFERROR(VLOOKUP('Race3-Boy'!$C104,TeamDec!$D$9:$H$465,5,FALSE),"")</f>
        <v/>
      </c>
      <c r="F104" s="16" t="str">
        <f>IFERROR(VLOOKUP('Race3-Boy'!$C104,TeamDec!$D$9:$H$465,3,FALSE),"")</f>
        <v/>
      </c>
      <c r="G104" s="14">
        <f>COUNTIF($E$9:E104,E104)</f>
        <v>36</v>
      </c>
      <c r="H104" s="60"/>
      <c r="J104" s="5"/>
    </row>
    <row r="105" spans="2:10" x14ac:dyDescent="0.35">
      <c r="B105" s="15"/>
      <c r="C105" s="6"/>
      <c r="D105" s="1">
        <f>+tblRace3B[[#This Row],[Position]]</f>
        <v>0</v>
      </c>
      <c r="E105" s="14" t="str">
        <f>IFERROR(VLOOKUP('Race3-Boy'!$C105,TeamDec!$D$9:$H$465,5,FALSE),"")</f>
        <v/>
      </c>
      <c r="F105" s="16" t="str">
        <f>IFERROR(VLOOKUP('Race3-Boy'!$C105,TeamDec!$D$9:$H$465,3,FALSE),"")</f>
        <v/>
      </c>
      <c r="G105" s="14">
        <f>COUNTIF($E$9:E105,E105)</f>
        <v>37</v>
      </c>
      <c r="H105" s="60"/>
      <c r="J105" s="5"/>
    </row>
    <row r="106" spans="2:10" x14ac:dyDescent="0.35">
      <c r="B106" s="15"/>
      <c r="C106" s="6"/>
      <c r="D106" s="1">
        <f>+tblRace3B[[#This Row],[Position]]</f>
        <v>0</v>
      </c>
      <c r="E106" s="14" t="str">
        <f>IFERROR(VLOOKUP('Race3-Boy'!$C106,TeamDec!$D$9:$H$465,5,FALSE),"")</f>
        <v/>
      </c>
      <c r="F106" s="16" t="str">
        <f>IFERROR(VLOOKUP('Race3-Boy'!$C106,TeamDec!$D$9:$H$465,3,FALSE),"")</f>
        <v/>
      </c>
      <c r="G106" s="14">
        <f>COUNTIF($E$9:E106,E106)</f>
        <v>38</v>
      </c>
      <c r="H106" s="60"/>
      <c r="J106" s="5"/>
    </row>
    <row r="107" spans="2:10" x14ac:dyDescent="0.35">
      <c r="B107" s="15"/>
      <c r="C107" s="6"/>
      <c r="D107" s="1">
        <f>+tblRace3B[[#This Row],[Position]]</f>
        <v>0</v>
      </c>
      <c r="E107" s="14" t="str">
        <f>IFERROR(VLOOKUP('Race3-Boy'!$C107,TeamDec!$D$9:$H$465,5,FALSE),"")</f>
        <v/>
      </c>
      <c r="F107" s="16" t="str">
        <f>IFERROR(VLOOKUP('Race3-Boy'!$C107,TeamDec!$D$9:$H$465,3,FALSE),"")</f>
        <v/>
      </c>
      <c r="G107" s="14">
        <f>COUNTIF($E$9:E107,E107)</f>
        <v>39</v>
      </c>
      <c r="H107" s="60"/>
      <c r="J107" s="5"/>
    </row>
    <row r="108" spans="2:10" x14ac:dyDescent="0.35">
      <c r="B108" s="15"/>
      <c r="C108" s="6"/>
      <c r="D108" s="1">
        <f>+tblRace3B[[#This Row],[Position]]</f>
        <v>0</v>
      </c>
      <c r="E108" s="14" t="str">
        <f>IFERROR(VLOOKUP('Race3-Boy'!$C108,TeamDec!$D$9:$H$465,5,FALSE),"")</f>
        <v/>
      </c>
      <c r="F108" s="16" t="str">
        <f>IFERROR(VLOOKUP('Race3-Boy'!$C108,TeamDec!$D$9:$H$465,3,FALSE),"")</f>
        <v/>
      </c>
      <c r="G108" s="14">
        <f>COUNTIF($E$9:E108,E108)</f>
        <v>40</v>
      </c>
      <c r="H108" s="60"/>
      <c r="J108" s="5"/>
    </row>
    <row r="109" spans="2:10" x14ac:dyDescent="0.35">
      <c r="B109" s="15"/>
      <c r="C109" s="6"/>
      <c r="D109" s="1">
        <f>+tblRace3B[[#This Row],[Position]]</f>
        <v>0</v>
      </c>
      <c r="E109" s="14" t="str">
        <f>IFERROR(VLOOKUP('Race3-Boy'!$C109,TeamDec!$D$9:$H$465,5,FALSE),"")</f>
        <v/>
      </c>
      <c r="F109" s="16" t="str">
        <f>IFERROR(VLOOKUP('Race3-Boy'!$C109,TeamDec!$D$9:$H$465,3,FALSE),"")</f>
        <v/>
      </c>
      <c r="G109" s="14">
        <f>COUNTIF($E$9:E109,E109)</f>
        <v>41</v>
      </c>
      <c r="H109" s="60"/>
      <c r="J109" s="5"/>
    </row>
    <row r="110" spans="2:10" x14ac:dyDescent="0.35">
      <c r="B110" s="15"/>
      <c r="C110" s="6"/>
      <c r="D110" s="1">
        <f>+tblRace3B[[#This Row],[Position]]</f>
        <v>0</v>
      </c>
      <c r="E110" s="14" t="str">
        <f>IFERROR(VLOOKUP('Race3-Boy'!$C110,TeamDec!$D$9:$H$465,5,FALSE),"")</f>
        <v/>
      </c>
      <c r="F110" s="16" t="str">
        <f>IFERROR(VLOOKUP('Race3-Boy'!$C110,TeamDec!$D$9:$H$465,3,FALSE),"")</f>
        <v/>
      </c>
      <c r="G110" s="14">
        <f>COUNTIF($E$9:E110,E110)</f>
        <v>42</v>
      </c>
      <c r="H110" s="60"/>
      <c r="J110" s="5"/>
    </row>
    <row r="111" spans="2:10" x14ac:dyDescent="0.35">
      <c r="B111" s="15"/>
      <c r="C111" s="6"/>
      <c r="D111" s="1">
        <f>+tblRace3B[[#This Row],[Position]]</f>
        <v>0</v>
      </c>
      <c r="E111" s="14" t="str">
        <f>IFERROR(VLOOKUP('Race3-Boy'!$C111,TeamDec!$D$9:$H$465,5,FALSE),"")</f>
        <v/>
      </c>
      <c r="F111" s="16" t="str">
        <f>IFERROR(VLOOKUP('Race3-Boy'!$C111,TeamDec!$D$9:$H$465,3,FALSE),"")</f>
        <v/>
      </c>
      <c r="G111" s="14">
        <f>COUNTIF($E$9:E111,E111)</f>
        <v>43</v>
      </c>
      <c r="H111" s="60"/>
      <c r="J111" s="5"/>
    </row>
    <row r="112" spans="2:10" x14ac:dyDescent="0.35">
      <c r="B112" s="15"/>
      <c r="C112" s="6"/>
      <c r="D112" s="1">
        <f>+tblRace3B[[#This Row],[Position]]</f>
        <v>0</v>
      </c>
      <c r="E112" s="14" t="str">
        <f>IFERROR(VLOOKUP('Race3-Boy'!$C112,TeamDec!$D$9:$H$465,5,FALSE),"")</f>
        <v/>
      </c>
      <c r="F112" s="16" t="str">
        <f>IFERROR(VLOOKUP('Race3-Boy'!$C112,TeamDec!$D$9:$H$465,3,FALSE),"")</f>
        <v/>
      </c>
      <c r="G112" s="14">
        <f>COUNTIF($E$9:E112,E112)</f>
        <v>44</v>
      </c>
      <c r="H112" s="60"/>
      <c r="J112" s="5"/>
    </row>
    <row r="113" spans="2:10" x14ac:dyDescent="0.35">
      <c r="B113" s="15"/>
      <c r="C113" s="6"/>
      <c r="D113" s="1">
        <f>+tblRace3B[[#This Row],[Position]]</f>
        <v>0</v>
      </c>
      <c r="E113" s="14" t="str">
        <f>IFERROR(VLOOKUP('Race3-Boy'!$C113,TeamDec!$D$9:$H$465,5,FALSE),"")</f>
        <v/>
      </c>
      <c r="F113" s="16" t="str">
        <f>IFERROR(VLOOKUP('Race3-Boy'!$C113,TeamDec!$D$9:$H$465,3,FALSE),"")</f>
        <v/>
      </c>
      <c r="G113" s="14">
        <f>COUNTIF($E$9:E113,E113)</f>
        <v>45</v>
      </c>
      <c r="H113" s="60"/>
      <c r="J113" s="5"/>
    </row>
    <row r="114" spans="2:10" x14ac:dyDescent="0.35">
      <c r="B114" s="15"/>
      <c r="C114" s="6"/>
      <c r="D114" s="1">
        <f>+tblRace3B[[#This Row],[Position]]</f>
        <v>0</v>
      </c>
      <c r="E114" s="14" t="str">
        <f>IFERROR(VLOOKUP('Race3-Boy'!$C114,TeamDec!$D$9:$H$465,5,FALSE),"")</f>
        <v/>
      </c>
      <c r="F114" s="16" t="str">
        <f>IFERROR(VLOOKUP('Race3-Boy'!$C114,TeamDec!$D$9:$H$465,3,FALSE),"")</f>
        <v/>
      </c>
      <c r="G114" s="14">
        <f>COUNTIF($E$9:E114,E114)</f>
        <v>46</v>
      </c>
      <c r="H114" s="60"/>
      <c r="J114" s="5"/>
    </row>
    <row r="115" spans="2:10" x14ac:dyDescent="0.35">
      <c r="B115" s="15"/>
      <c r="C115" s="6"/>
      <c r="D115" s="1">
        <f>+tblRace3B[[#This Row],[Position]]</f>
        <v>0</v>
      </c>
      <c r="E115" s="14" t="str">
        <f>IFERROR(VLOOKUP('Race3-Boy'!$C115,TeamDec!$D$9:$H$465,5,FALSE),"")</f>
        <v/>
      </c>
      <c r="F115" s="16" t="str">
        <f>IFERROR(VLOOKUP('Race3-Boy'!$C115,TeamDec!$D$9:$H$465,3,FALSE),"")</f>
        <v/>
      </c>
      <c r="G115" s="14">
        <f>COUNTIF($E$9:E115,E115)</f>
        <v>47</v>
      </c>
      <c r="H115" s="60"/>
      <c r="J115" s="5"/>
    </row>
    <row r="116" spans="2:10" x14ac:dyDescent="0.35">
      <c r="B116" s="15"/>
      <c r="C116" s="6"/>
      <c r="D116" s="1">
        <f>+tblRace3B[[#This Row],[Position]]</f>
        <v>0</v>
      </c>
      <c r="E116" s="14" t="str">
        <f>IFERROR(VLOOKUP('Race3-Boy'!$C116,TeamDec!$D$9:$H$465,5,FALSE),"")</f>
        <v/>
      </c>
      <c r="F116" s="16" t="str">
        <f>IFERROR(VLOOKUP('Race3-Boy'!$C116,TeamDec!$D$9:$H$465,3,FALSE),"")</f>
        <v/>
      </c>
      <c r="G116" s="14">
        <f>COUNTIF($E$9:E116,E116)</f>
        <v>48</v>
      </c>
      <c r="H116" s="60"/>
      <c r="J116" s="5"/>
    </row>
    <row r="117" spans="2:10" x14ac:dyDescent="0.35">
      <c r="B117" s="15"/>
      <c r="C117" s="6"/>
      <c r="D117" s="1">
        <f>+tblRace3B[[#This Row],[Position]]</f>
        <v>0</v>
      </c>
      <c r="E117" s="14" t="str">
        <f>IFERROR(VLOOKUP('Race3-Boy'!$C117,TeamDec!$D$9:$H$465,5,FALSE),"")</f>
        <v/>
      </c>
      <c r="F117" s="16" t="str">
        <f>IFERROR(VLOOKUP('Race3-Boy'!$C117,TeamDec!$D$9:$H$465,3,FALSE),"")</f>
        <v/>
      </c>
      <c r="G117" s="14">
        <f>COUNTIF($E$9:E117,E117)</f>
        <v>49</v>
      </c>
      <c r="H117" s="60"/>
      <c r="J117" s="5"/>
    </row>
    <row r="118" spans="2:10" x14ac:dyDescent="0.35">
      <c r="B118" s="15"/>
      <c r="C118" s="6"/>
      <c r="D118" s="1">
        <f>+tblRace3B[[#This Row],[Position]]</f>
        <v>0</v>
      </c>
      <c r="E118" s="14" t="str">
        <f>IFERROR(VLOOKUP('Race3-Boy'!$C118,TeamDec!$D$9:$H$465,5,FALSE),"")</f>
        <v/>
      </c>
      <c r="F118" s="16" t="str">
        <f>IFERROR(VLOOKUP('Race3-Boy'!$C118,TeamDec!$D$9:$H$465,3,FALSE),"")</f>
        <v/>
      </c>
      <c r="G118" s="14">
        <f>COUNTIF($E$9:E118,E118)</f>
        <v>50</v>
      </c>
      <c r="H118" s="60"/>
      <c r="J118" s="5"/>
    </row>
    <row r="119" spans="2:10" x14ac:dyDescent="0.35">
      <c r="B119" s="15"/>
      <c r="C119" s="6"/>
      <c r="D119" s="1">
        <f>+tblRace3B[[#This Row],[Position]]</f>
        <v>0</v>
      </c>
      <c r="E119" s="14" t="str">
        <f>IFERROR(VLOOKUP('Race3-Boy'!$C119,TeamDec!$D$9:$H$465,5,FALSE),"")</f>
        <v/>
      </c>
      <c r="F119" s="16" t="str">
        <f>IFERROR(VLOOKUP('Race3-Boy'!$C119,TeamDec!$D$9:$H$465,3,FALSE),"")</f>
        <v/>
      </c>
      <c r="G119" s="14">
        <f>COUNTIF($E$9:E119,E119)</f>
        <v>51</v>
      </c>
      <c r="H119" s="60"/>
      <c r="J119" s="5"/>
    </row>
    <row r="120" spans="2:10" x14ac:dyDescent="0.35">
      <c r="B120" s="15"/>
      <c r="C120" s="6"/>
      <c r="D120" s="1">
        <f>+tblRace3B[[#This Row],[Position]]</f>
        <v>0</v>
      </c>
      <c r="E120" s="14" t="str">
        <f>IFERROR(VLOOKUP('Race3-Boy'!$C120,TeamDec!$D$9:$H$465,5,FALSE),"")</f>
        <v/>
      </c>
      <c r="F120" s="16" t="str">
        <f>IFERROR(VLOOKUP('Race3-Boy'!$C120,TeamDec!$D$9:$H$465,3,FALSE),"")</f>
        <v/>
      </c>
      <c r="G120" s="14">
        <f>COUNTIF($E$9:E120,E120)</f>
        <v>52</v>
      </c>
      <c r="H120" s="60"/>
      <c r="J120" s="5"/>
    </row>
    <row r="121" spans="2:10" x14ac:dyDescent="0.35">
      <c r="B121" s="15"/>
      <c r="C121" s="6"/>
      <c r="D121" s="1">
        <f>+tblRace3B[[#This Row],[Position]]</f>
        <v>0</v>
      </c>
      <c r="E121" s="14" t="str">
        <f>IFERROR(VLOOKUP('Race3-Boy'!$C121,TeamDec!$D$9:$H$465,5,FALSE),"")</f>
        <v/>
      </c>
      <c r="F121" s="16" t="str">
        <f>IFERROR(VLOOKUP('Race3-Boy'!$C121,TeamDec!$D$9:$H$465,3,FALSE),"")</f>
        <v/>
      </c>
      <c r="G121" s="14">
        <f>COUNTIF($E$9:E121,E121)</f>
        <v>53</v>
      </c>
      <c r="H121" s="60"/>
      <c r="J121" s="5"/>
    </row>
    <row r="122" spans="2:10" x14ac:dyDescent="0.35">
      <c r="B122" s="15"/>
      <c r="C122" s="6"/>
      <c r="D122" s="1">
        <f>+tblRace3B[[#This Row],[Position]]</f>
        <v>0</v>
      </c>
      <c r="E122" s="14" t="str">
        <f>IFERROR(VLOOKUP('Race3-Boy'!$C122,TeamDec!$D$9:$H$465,5,FALSE),"")</f>
        <v/>
      </c>
      <c r="F122" s="16" t="str">
        <f>IFERROR(VLOOKUP('Race3-Boy'!$C122,TeamDec!$D$9:$H$465,3,FALSE),"")</f>
        <v/>
      </c>
      <c r="G122" s="14">
        <f>COUNTIF($E$9:E122,E122)</f>
        <v>54</v>
      </c>
      <c r="H122" s="60"/>
      <c r="J122" s="5"/>
    </row>
    <row r="123" spans="2:10" x14ac:dyDescent="0.35">
      <c r="B123" s="15"/>
      <c r="C123" s="6"/>
      <c r="D123" s="1">
        <f>+tblRace3B[[#This Row],[Position]]</f>
        <v>0</v>
      </c>
      <c r="E123" s="14" t="str">
        <f>IFERROR(VLOOKUP('Race3-Boy'!$C123,TeamDec!$D$9:$H$465,5,FALSE),"")</f>
        <v/>
      </c>
      <c r="F123" s="16" t="str">
        <f>IFERROR(VLOOKUP('Race3-Boy'!$C123,TeamDec!$D$9:$H$465,3,FALSE),"")</f>
        <v/>
      </c>
      <c r="G123" s="14">
        <f>COUNTIF($E$9:E123,E123)</f>
        <v>55</v>
      </c>
      <c r="H123" s="60"/>
      <c r="J123" s="5"/>
    </row>
    <row r="124" spans="2:10" x14ac:dyDescent="0.35">
      <c r="B124" s="15"/>
      <c r="C124" s="6"/>
      <c r="D124" s="1">
        <f>+tblRace3B[[#This Row],[Position]]</f>
        <v>0</v>
      </c>
      <c r="E124" s="14" t="str">
        <f>IFERROR(VLOOKUP('Race3-Boy'!$C124,TeamDec!$D$9:$H$465,5,FALSE),"")</f>
        <v/>
      </c>
      <c r="F124" s="16" t="str">
        <f>IFERROR(VLOOKUP('Race3-Boy'!$C124,TeamDec!$D$9:$H$465,3,FALSE),"")</f>
        <v/>
      </c>
      <c r="G124" s="14">
        <f>COUNTIF($E$9:E124,E124)</f>
        <v>56</v>
      </c>
      <c r="H124" s="60"/>
      <c r="J124" s="5"/>
    </row>
    <row r="125" spans="2:10" x14ac:dyDescent="0.35">
      <c r="B125" s="15"/>
      <c r="C125" s="6"/>
      <c r="D125" s="1">
        <f>+tblRace3B[[#This Row],[Position]]</f>
        <v>0</v>
      </c>
      <c r="E125" s="14" t="str">
        <f>IFERROR(VLOOKUP('Race3-Boy'!$C125,TeamDec!$D$9:$H$465,5,FALSE),"")</f>
        <v/>
      </c>
      <c r="F125" s="16" t="str">
        <f>IFERROR(VLOOKUP('Race3-Boy'!$C125,TeamDec!$D$9:$H$465,3,FALSE),"")</f>
        <v/>
      </c>
      <c r="G125" s="14">
        <f>COUNTIF($E$9:E125,E125)</f>
        <v>57</v>
      </c>
      <c r="H125" s="60"/>
      <c r="J125" s="5"/>
    </row>
    <row r="126" spans="2:10" x14ac:dyDescent="0.35">
      <c r="B126" s="15"/>
      <c r="C126" s="6"/>
      <c r="D126" s="1">
        <f>+tblRace3B[[#This Row],[Position]]</f>
        <v>0</v>
      </c>
      <c r="E126" s="14" t="str">
        <f>IFERROR(VLOOKUP('Race3-Boy'!$C126,TeamDec!$D$9:$H$465,5,FALSE),"")</f>
        <v/>
      </c>
      <c r="F126" s="16" t="str">
        <f>IFERROR(VLOOKUP('Race3-Boy'!$C126,TeamDec!$D$9:$H$465,3,FALSE),"")</f>
        <v/>
      </c>
      <c r="G126" s="14">
        <f>COUNTIF($E$9:E126,E126)</f>
        <v>58</v>
      </c>
      <c r="H126" s="60"/>
      <c r="J126" s="5"/>
    </row>
    <row r="127" spans="2:10" x14ac:dyDescent="0.35">
      <c r="B127" s="15"/>
      <c r="C127" s="6"/>
      <c r="D127" s="1">
        <f>+tblRace3B[[#This Row],[Position]]</f>
        <v>0</v>
      </c>
      <c r="E127" s="14" t="str">
        <f>IFERROR(VLOOKUP('Race3-Boy'!$C127,TeamDec!$D$9:$H$465,5,FALSE),"")</f>
        <v/>
      </c>
      <c r="F127" s="16" t="str">
        <f>IFERROR(VLOOKUP('Race3-Boy'!$C127,TeamDec!$D$9:$H$465,3,FALSE),"")</f>
        <v/>
      </c>
      <c r="G127" s="14">
        <f>COUNTIF($E$9:E127,E127)</f>
        <v>59</v>
      </c>
      <c r="H127" s="60"/>
      <c r="J127" s="5"/>
    </row>
    <row r="128" spans="2:10" x14ac:dyDescent="0.35">
      <c r="B128" s="15"/>
      <c r="C128" s="6"/>
      <c r="D128" s="1">
        <f>+tblRace3B[[#This Row],[Position]]</f>
        <v>0</v>
      </c>
      <c r="E128" s="14" t="str">
        <f>IFERROR(VLOOKUP('Race3-Boy'!$C128,TeamDec!$D$9:$H$465,5,FALSE),"")</f>
        <v/>
      </c>
      <c r="F128" s="16" t="str">
        <f>IFERROR(VLOOKUP('Race3-Boy'!$C128,TeamDec!$D$9:$H$465,3,FALSE),"")</f>
        <v/>
      </c>
      <c r="G128" s="14">
        <f>COUNTIF($E$9:E128,E128)</f>
        <v>60</v>
      </c>
      <c r="H128" s="60"/>
      <c r="J128" s="5"/>
    </row>
    <row r="129" spans="2:10" x14ac:dyDescent="0.35">
      <c r="B129" s="15"/>
      <c r="C129" s="6"/>
      <c r="D129" s="1">
        <f>+tblRace3B[[#This Row],[Position]]</f>
        <v>0</v>
      </c>
      <c r="E129" s="14" t="str">
        <f>IFERROR(VLOOKUP('Race3-Boy'!$C129,TeamDec!$D$9:$H$465,5,FALSE),"")</f>
        <v/>
      </c>
      <c r="F129" s="16" t="str">
        <f>IFERROR(VLOOKUP('Race3-Boy'!$C129,TeamDec!$D$9:$H$465,3,FALSE),"")</f>
        <v/>
      </c>
      <c r="G129" s="14">
        <f>COUNTIF($E$9:E129,E129)</f>
        <v>61</v>
      </c>
      <c r="H129" s="60"/>
      <c r="J129" s="5"/>
    </row>
    <row r="130" spans="2:10" x14ac:dyDescent="0.35">
      <c r="B130" s="15"/>
      <c r="C130" s="6"/>
      <c r="D130" s="1">
        <f>+tblRace3B[[#This Row],[Position]]</f>
        <v>0</v>
      </c>
      <c r="E130" s="14" t="str">
        <f>IFERROR(VLOOKUP('Race3-Boy'!$C130,TeamDec!$D$9:$H$465,5,FALSE),"")</f>
        <v/>
      </c>
      <c r="F130" s="16" t="str">
        <f>IFERROR(VLOOKUP('Race3-Boy'!$C130,TeamDec!$D$9:$H$465,3,FALSE),"")</f>
        <v/>
      </c>
      <c r="G130" s="14">
        <f>COUNTIF($E$9:E130,E130)</f>
        <v>62</v>
      </c>
      <c r="H130" s="60"/>
      <c r="J130" s="5"/>
    </row>
    <row r="131" spans="2:10" x14ac:dyDescent="0.35">
      <c r="B131" s="15"/>
      <c r="C131" s="6"/>
      <c r="D131" s="1">
        <f>+tblRace3B[[#This Row],[Position]]</f>
        <v>0</v>
      </c>
      <c r="E131" s="14" t="str">
        <f>IFERROR(VLOOKUP('Race3-Boy'!$C131,TeamDec!$D$9:$H$465,5,FALSE),"")</f>
        <v/>
      </c>
      <c r="F131" s="16" t="str">
        <f>IFERROR(VLOOKUP('Race3-Boy'!$C131,TeamDec!$D$9:$H$465,3,FALSE),"")</f>
        <v/>
      </c>
      <c r="G131" s="14">
        <f>COUNTIF($E$9:E131,E131)</f>
        <v>63</v>
      </c>
      <c r="H131" s="60"/>
      <c r="J131" s="5"/>
    </row>
    <row r="132" spans="2:10" x14ac:dyDescent="0.35">
      <c r="B132" s="15"/>
      <c r="C132" s="6"/>
      <c r="D132" s="1">
        <f>+tblRace3B[[#This Row],[Position]]</f>
        <v>0</v>
      </c>
      <c r="E132" s="14" t="str">
        <f>IFERROR(VLOOKUP('Race3-Boy'!$C132,TeamDec!$D$9:$H$465,5,FALSE),"")</f>
        <v/>
      </c>
      <c r="F132" s="16" t="str">
        <f>IFERROR(VLOOKUP('Race3-Boy'!$C132,TeamDec!$D$9:$H$465,3,FALSE),"")</f>
        <v/>
      </c>
      <c r="G132" s="14">
        <f>COUNTIF($E$9:E132,E132)</f>
        <v>64</v>
      </c>
      <c r="H132" s="60"/>
      <c r="J132" s="5"/>
    </row>
    <row r="133" spans="2:10" x14ac:dyDescent="0.35">
      <c r="B133" s="15"/>
      <c r="C133" s="6"/>
      <c r="D133" s="1">
        <f>+tblRace3B[[#This Row],[Position]]</f>
        <v>0</v>
      </c>
      <c r="E133" s="14" t="str">
        <f>IFERROR(VLOOKUP('Race3-Boy'!$C133,TeamDec!$D$9:$H$465,5,FALSE),"")</f>
        <v/>
      </c>
      <c r="F133" s="16" t="str">
        <f>IFERROR(VLOOKUP('Race3-Boy'!$C133,TeamDec!$D$9:$H$465,3,FALSE),"")</f>
        <v/>
      </c>
      <c r="G133" s="14">
        <f>COUNTIF($E$9:E133,E133)</f>
        <v>65</v>
      </c>
      <c r="H133" s="60"/>
      <c r="J133" s="5"/>
    </row>
    <row r="134" spans="2:10" x14ac:dyDescent="0.35">
      <c r="B134" s="15"/>
      <c r="C134" s="6"/>
      <c r="D134" s="1">
        <f>+tblRace3B[[#This Row],[Position]]</f>
        <v>0</v>
      </c>
      <c r="E134" s="14" t="str">
        <f>IFERROR(VLOOKUP('Race3-Boy'!$C134,TeamDec!$D$9:$H$465,5,FALSE),"")</f>
        <v/>
      </c>
      <c r="F134" s="16" t="str">
        <f>IFERROR(VLOOKUP('Race3-Boy'!$C134,TeamDec!$D$9:$H$465,3,FALSE),"")</f>
        <v/>
      </c>
      <c r="G134" s="14">
        <f>COUNTIF($E$9:E134,E134)</f>
        <v>66</v>
      </c>
      <c r="H134" s="60"/>
      <c r="J134" s="5"/>
    </row>
    <row r="135" spans="2:10" x14ac:dyDescent="0.35">
      <c r="B135" s="15"/>
      <c r="C135" s="6"/>
      <c r="D135" s="1">
        <f>+tblRace3B[[#This Row],[Position]]</f>
        <v>0</v>
      </c>
      <c r="E135" s="14" t="str">
        <f>IFERROR(VLOOKUP('Race3-Boy'!$C135,TeamDec!$D$9:$H$465,5,FALSE),"")</f>
        <v/>
      </c>
      <c r="F135" s="16" t="str">
        <f>IFERROR(VLOOKUP('Race3-Boy'!$C135,TeamDec!$D$9:$H$465,3,FALSE),"")</f>
        <v/>
      </c>
      <c r="G135" s="14">
        <f>COUNTIF($E$9:E135,E135)</f>
        <v>67</v>
      </c>
      <c r="H135" s="60"/>
      <c r="J135" s="5"/>
    </row>
    <row r="136" spans="2:10" x14ac:dyDescent="0.35">
      <c r="B136" s="15"/>
      <c r="C136" s="6"/>
      <c r="D136" s="1">
        <f>+tblRace3B[[#This Row],[Position]]</f>
        <v>0</v>
      </c>
      <c r="E136" s="14" t="str">
        <f>IFERROR(VLOOKUP('Race3-Boy'!$C136,TeamDec!$D$9:$H$465,5,FALSE),"")</f>
        <v/>
      </c>
      <c r="F136" s="16" t="str">
        <f>IFERROR(VLOOKUP('Race3-Boy'!$C136,TeamDec!$D$9:$H$465,3,FALSE),"")</f>
        <v/>
      </c>
      <c r="G136" s="14">
        <f>COUNTIF($E$9:E136,E136)</f>
        <v>68</v>
      </c>
      <c r="H136" s="60"/>
      <c r="J136" s="5"/>
    </row>
    <row r="137" spans="2:10" x14ac:dyDescent="0.35">
      <c r="B137" s="15"/>
      <c r="C137" s="6"/>
      <c r="D137" s="1">
        <f>+tblRace3B[[#This Row],[Position]]</f>
        <v>0</v>
      </c>
      <c r="E137" s="14" t="str">
        <f>IFERROR(VLOOKUP('Race3-Boy'!$C137,TeamDec!$D$9:$H$465,5,FALSE),"")</f>
        <v/>
      </c>
      <c r="F137" s="16" t="str">
        <f>IFERROR(VLOOKUP('Race3-Boy'!$C137,TeamDec!$D$9:$H$465,3,FALSE),"")</f>
        <v/>
      </c>
      <c r="G137" s="14">
        <f>COUNTIF($E$9:E137,E137)</f>
        <v>69</v>
      </c>
      <c r="H137" s="60"/>
      <c r="J137" s="5"/>
    </row>
    <row r="138" spans="2:10" x14ac:dyDescent="0.35">
      <c r="B138" s="15"/>
      <c r="C138" s="6"/>
      <c r="D138" s="1">
        <f>+tblRace3B[[#This Row],[Position]]</f>
        <v>0</v>
      </c>
      <c r="E138" s="14" t="str">
        <f>IFERROR(VLOOKUP('Race3-Boy'!$C138,TeamDec!$D$9:$H$465,5,FALSE),"")</f>
        <v/>
      </c>
      <c r="F138" s="16" t="str">
        <f>IFERROR(VLOOKUP('Race3-Boy'!$C138,TeamDec!$D$9:$H$465,3,FALSE),"")</f>
        <v/>
      </c>
      <c r="G138" s="14">
        <f>COUNTIF($E$9:E138,E138)</f>
        <v>70</v>
      </c>
      <c r="H138" s="60"/>
      <c r="J138" s="5"/>
    </row>
    <row r="139" spans="2:10" x14ac:dyDescent="0.35">
      <c r="B139" s="15"/>
      <c r="C139" s="6"/>
      <c r="D139" s="1">
        <f>+tblRace3B[[#This Row],[Position]]</f>
        <v>0</v>
      </c>
      <c r="E139" s="14" t="str">
        <f>IFERROR(VLOOKUP('Race3-Boy'!$C139,TeamDec!$D$9:$H$465,5,FALSE),"")</f>
        <v/>
      </c>
      <c r="F139" s="16" t="str">
        <f>IFERROR(VLOOKUP('Race3-Boy'!$C139,TeamDec!$D$9:$H$465,3,FALSE),"")</f>
        <v/>
      </c>
      <c r="G139" s="14">
        <f>COUNTIF($E$9:E139,E139)</f>
        <v>71</v>
      </c>
      <c r="H139" s="60"/>
      <c r="J139" s="5"/>
    </row>
    <row r="140" spans="2:10" x14ac:dyDescent="0.35">
      <c r="B140" s="15"/>
      <c r="C140" s="6"/>
      <c r="D140" s="1">
        <f>+tblRace3B[[#This Row],[Position]]</f>
        <v>0</v>
      </c>
      <c r="E140" s="14" t="str">
        <f>IFERROR(VLOOKUP('Race3-Boy'!$C140,TeamDec!$D$9:$H$465,5,FALSE),"")</f>
        <v/>
      </c>
      <c r="F140" s="16" t="str">
        <f>IFERROR(VLOOKUP('Race3-Boy'!$C140,TeamDec!$D$9:$H$465,3,FALSE),"")</f>
        <v/>
      </c>
      <c r="G140" s="14">
        <f>COUNTIF($E$9:E140,E140)</f>
        <v>72</v>
      </c>
      <c r="H140" s="60"/>
      <c r="J140" s="5"/>
    </row>
    <row r="141" spans="2:10" x14ac:dyDescent="0.35">
      <c r="B141" s="15"/>
      <c r="C141" s="6"/>
      <c r="D141" s="1">
        <f>+tblRace3B[[#This Row],[Position]]</f>
        <v>0</v>
      </c>
      <c r="E141" s="14" t="str">
        <f>IFERROR(VLOOKUP('Race3-Boy'!$C141,TeamDec!$D$9:$H$465,5,FALSE),"")</f>
        <v/>
      </c>
      <c r="F141" s="16" t="str">
        <f>IFERROR(VLOOKUP('Race3-Boy'!$C141,TeamDec!$D$9:$H$465,3,FALSE),"")</f>
        <v/>
      </c>
      <c r="G141" s="14">
        <f>COUNTIF($E$9:E141,E141)</f>
        <v>73</v>
      </c>
      <c r="H141" s="60"/>
      <c r="J141" s="5"/>
    </row>
    <row r="142" spans="2:10" x14ac:dyDescent="0.35">
      <c r="B142" s="15"/>
      <c r="C142" s="6"/>
      <c r="D142" s="1">
        <f>+tblRace3B[[#This Row],[Position]]</f>
        <v>0</v>
      </c>
      <c r="E142" s="14" t="str">
        <f>IFERROR(VLOOKUP('Race3-Boy'!$C142,TeamDec!$D$9:$H$465,5,FALSE),"")</f>
        <v/>
      </c>
      <c r="F142" s="16" t="str">
        <f>IFERROR(VLOOKUP('Race3-Boy'!$C142,TeamDec!$D$9:$H$465,3,FALSE),"")</f>
        <v/>
      </c>
      <c r="G142" s="14">
        <f>COUNTIF($E$9:E142,E142)</f>
        <v>74</v>
      </c>
      <c r="H142" s="60"/>
      <c r="J142" s="5"/>
    </row>
    <row r="143" spans="2:10" x14ac:dyDescent="0.35">
      <c r="B143" s="15"/>
      <c r="C143" s="6"/>
      <c r="D143" s="1">
        <f>+tblRace3B[[#This Row],[Position]]</f>
        <v>0</v>
      </c>
      <c r="E143" s="14" t="str">
        <f>IFERROR(VLOOKUP('Race3-Boy'!$C143,TeamDec!$D$9:$H$465,5,FALSE),"")</f>
        <v/>
      </c>
      <c r="F143" s="16" t="str">
        <f>IFERROR(VLOOKUP('Race3-Boy'!$C143,TeamDec!$D$9:$H$465,3,FALSE),"")</f>
        <v/>
      </c>
      <c r="G143" s="14">
        <f>COUNTIF($E$9:E143,E143)</f>
        <v>75</v>
      </c>
      <c r="H143" s="60"/>
      <c r="J143" s="5"/>
    </row>
    <row r="144" spans="2:10" x14ac:dyDescent="0.35">
      <c r="B144" s="15"/>
      <c r="C144" s="6"/>
      <c r="D144" s="1">
        <f>+tblRace3B[[#This Row],[Position]]</f>
        <v>0</v>
      </c>
      <c r="E144" s="14" t="str">
        <f>IFERROR(VLOOKUP('Race3-Boy'!$C144,TeamDec!$D$9:$H$465,5,FALSE),"")</f>
        <v/>
      </c>
      <c r="F144" s="16" t="str">
        <f>IFERROR(VLOOKUP('Race3-Boy'!$C144,TeamDec!$D$9:$H$465,3,FALSE),"")</f>
        <v/>
      </c>
      <c r="G144" s="14">
        <f>COUNTIF($E$9:E144,E144)</f>
        <v>76</v>
      </c>
      <c r="H144" s="60"/>
      <c r="J144" s="5"/>
    </row>
    <row r="145" spans="2:10" x14ac:dyDescent="0.35">
      <c r="B145" s="15"/>
      <c r="C145" s="6"/>
      <c r="D145" s="1">
        <f>+tblRace3B[[#This Row],[Position]]</f>
        <v>0</v>
      </c>
      <c r="E145" s="14" t="str">
        <f>IFERROR(VLOOKUP('Race3-Boy'!$C145,TeamDec!$D$9:$H$465,5,FALSE),"")</f>
        <v/>
      </c>
      <c r="F145" s="16" t="str">
        <f>IFERROR(VLOOKUP('Race3-Boy'!$C145,TeamDec!$D$9:$H$465,3,FALSE),"")</f>
        <v/>
      </c>
      <c r="G145" s="14">
        <f>COUNTIF($E$9:E145,E145)</f>
        <v>77</v>
      </c>
      <c r="H145" s="60"/>
      <c r="J145" s="5"/>
    </row>
    <row r="146" spans="2:10" x14ac:dyDescent="0.35">
      <c r="B146" s="15"/>
      <c r="C146" s="6"/>
      <c r="D146" s="1">
        <f>+tblRace3B[[#This Row],[Position]]</f>
        <v>0</v>
      </c>
      <c r="E146" s="14" t="str">
        <f>IFERROR(VLOOKUP('Race3-Boy'!$C146,TeamDec!$D$9:$H$465,5,FALSE),"")</f>
        <v/>
      </c>
      <c r="F146" s="16" t="str">
        <f>IFERROR(VLOOKUP('Race3-Boy'!$C146,TeamDec!$D$9:$H$465,3,FALSE),"")</f>
        <v/>
      </c>
      <c r="G146" s="14">
        <f>COUNTIF($E$9:E146,E146)</f>
        <v>78</v>
      </c>
      <c r="H146" s="60"/>
      <c r="J146" s="5"/>
    </row>
    <row r="147" spans="2:10" x14ac:dyDescent="0.35">
      <c r="B147" s="15"/>
      <c r="C147" s="6"/>
      <c r="D147" s="1">
        <f>+tblRace3B[[#This Row],[Position]]</f>
        <v>0</v>
      </c>
      <c r="E147" s="14" t="str">
        <f>IFERROR(VLOOKUP('Race3-Boy'!$C147,TeamDec!$D$9:$H$465,5,FALSE),"")</f>
        <v/>
      </c>
      <c r="F147" s="16" t="str">
        <f>IFERROR(VLOOKUP('Race3-Boy'!$C147,TeamDec!$D$9:$H$465,3,FALSE),"")</f>
        <v/>
      </c>
      <c r="G147" s="14">
        <f>COUNTIF($E$9:E147,E147)</f>
        <v>79</v>
      </c>
      <c r="H147" s="60"/>
      <c r="J147" s="5"/>
    </row>
    <row r="148" spans="2:10" x14ac:dyDescent="0.35">
      <c r="B148" s="15"/>
      <c r="C148" s="6"/>
      <c r="D148" s="1">
        <f>+tblRace3B[[#This Row],[Position]]</f>
        <v>0</v>
      </c>
      <c r="E148" s="14" t="str">
        <f>IFERROR(VLOOKUP('Race3-Boy'!$C148,TeamDec!$D$9:$H$465,5,FALSE),"")</f>
        <v/>
      </c>
      <c r="F148" s="16" t="str">
        <f>IFERROR(VLOOKUP('Race3-Boy'!$C148,TeamDec!$D$9:$H$465,3,FALSE),"")</f>
        <v/>
      </c>
      <c r="G148" s="14">
        <f>COUNTIF($E$9:E148,E148)</f>
        <v>80</v>
      </c>
      <c r="H148" s="60"/>
      <c r="J148" s="5"/>
    </row>
    <row r="149" spans="2:10" x14ac:dyDescent="0.35">
      <c r="B149" s="15"/>
      <c r="C149" s="6"/>
      <c r="D149" s="1">
        <f>+tblRace3B[[#This Row],[Position]]</f>
        <v>0</v>
      </c>
      <c r="E149" s="14" t="str">
        <f>IFERROR(VLOOKUP('Race3-Boy'!$C149,TeamDec!$D$9:$H$465,5,FALSE),"")</f>
        <v/>
      </c>
      <c r="F149" s="16" t="str">
        <f>IFERROR(VLOOKUP('Race3-Boy'!$C149,TeamDec!$D$9:$H$465,3,FALSE),"")</f>
        <v/>
      </c>
      <c r="G149" s="14">
        <f>COUNTIF($E$9:E149,E149)</f>
        <v>81</v>
      </c>
      <c r="H149" s="60"/>
      <c r="J149" s="5"/>
    </row>
    <row r="150" spans="2:10" x14ac:dyDescent="0.35">
      <c r="B150" s="15"/>
      <c r="C150" s="6"/>
      <c r="D150" s="1">
        <f>+tblRace3B[[#This Row],[Position]]</f>
        <v>0</v>
      </c>
      <c r="E150" s="14" t="str">
        <f>IFERROR(VLOOKUP('Race3-Boy'!$C150,TeamDec!$D$9:$H$465,5,FALSE),"")</f>
        <v/>
      </c>
      <c r="F150" s="16" t="str">
        <f>IFERROR(VLOOKUP('Race3-Boy'!$C150,TeamDec!$D$9:$H$465,3,FALSE),"")</f>
        <v/>
      </c>
      <c r="G150" s="14">
        <f>COUNTIF($E$9:E150,E150)</f>
        <v>82</v>
      </c>
      <c r="H150" s="60"/>
      <c r="J150" s="5"/>
    </row>
    <row r="151" spans="2:10" x14ac:dyDescent="0.35">
      <c r="B151" s="15"/>
      <c r="C151" s="6"/>
      <c r="D151" s="1">
        <f>+tblRace3B[[#This Row],[Position]]</f>
        <v>0</v>
      </c>
      <c r="E151" s="14" t="str">
        <f>IFERROR(VLOOKUP('Race3-Boy'!$C151,TeamDec!$D$9:$H$465,5,FALSE),"")</f>
        <v/>
      </c>
      <c r="F151" s="16" t="str">
        <f>IFERROR(VLOOKUP('Race3-Boy'!$C151,TeamDec!$D$9:$H$465,3,FALSE),"")</f>
        <v/>
      </c>
      <c r="G151" s="14">
        <f>COUNTIF($E$9:E151,E151)</f>
        <v>83</v>
      </c>
      <c r="H151" s="60"/>
      <c r="J151" s="5"/>
    </row>
    <row r="152" spans="2:10" x14ac:dyDescent="0.35">
      <c r="B152" s="15"/>
      <c r="C152" s="6"/>
      <c r="D152" s="1">
        <f>+tblRace3B[[#This Row],[Position]]</f>
        <v>0</v>
      </c>
      <c r="E152" s="14" t="str">
        <f>IFERROR(VLOOKUP('Race3-Boy'!$C152,TeamDec!$D$9:$H$465,5,FALSE),"")</f>
        <v/>
      </c>
      <c r="F152" s="16" t="str">
        <f>IFERROR(VLOOKUP('Race3-Boy'!$C152,TeamDec!$D$9:$H$465,3,FALSE),"")</f>
        <v/>
      </c>
      <c r="G152" s="14">
        <f>COUNTIF($E$9:E152,E152)</f>
        <v>84</v>
      </c>
      <c r="H152" s="60"/>
      <c r="J152" s="5"/>
    </row>
    <row r="153" spans="2:10" x14ac:dyDescent="0.35">
      <c r="B153" s="15"/>
      <c r="C153" s="6"/>
      <c r="D153" s="1">
        <f>+tblRace3B[[#This Row],[Position]]</f>
        <v>0</v>
      </c>
      <c r="E153" s="14" t="str">
        <f>IFERROR(VLOOKUP('Race3-Boy'!$C153,TeamDec!$D$9:$H$465,5,FALSE),"")</f>
        <v/>
      </c>
      <c r="F153" s="16" t="str">
        <f>IFERROR(VLOOKUP('Race3-Boy'!$C153,TeamDec!$D$9:$H$465,3,FALSE),"")</f>
        <v/>
      </c>
      <c r="G153" s="14">
        <f>COUNTIF($E$9:E153,E153)</f>
        <v>85</v>
      </c>
      <c r="H153" s="60"/>
      <c r="J153" s="5"/>
    </row>
    <row r="154" spans="2:10" x14ac:dyDescent="0.35">
      <c r="B154" s="15"/>
      <c r="C154" s="6"/>
      <c r="D154" s="1">
        <f>+tblRace3B[[#This Row],[Position]]</f>
        <v>0</v>
      </c>
      <c r="E154" s="14" t="str">
        <f>IFERROR(VLOOKUP('Race3-Boy'!$C154,TeamDec!$D$9:$H$465,5,FALSE),"")</f>
        <v/>
      </c>
      <c r="F154" s="16" t="str">
        <f>IFERROR(VLOOKUP('Race3-Boy'!$C154,TeamDec!$D$9:$H$465,3,FALSE),"")</f>
        <v/>
      </c>
      <c r="G154" s="14">
        <f>COUNTIF($E$9:E154,E154)</f>
        <v>86</v>
      </c>
      <c r="H154" s="60"/>
      <c r="J154" s="5"/>
    </row>
    <row r="155" spans="2:10" x14ac:dyDescent="0.35">
      <c r="B155" s="15"/>
      <c r="C155" s="6"/>
      <c r="D155" s="1">
        <f>+tblRace3B[[#This Row],[Position]]</f>
        <v>0</v>
      </c>
      <c r="E155" s="14" t="str">
        <f>IFERROR(VLOOKUP('Race3-Boy'!$C155,TeamDec!$D$9:$H$465,5,FALSE),"")</f>
        <v/>
      </c>
      <c r="F155" s="16" t="str">
        <f>IFERROR(VLOOKUP('Race3-Boy'!$C155,TeamDec!$D$9:$H$465,3,FALSE),"")</f>
        <v/>
      </c>
      <c r="G155" s="14">
        <f>COUNTIF($E$9:E155,E155)</f>
        <v>87</v>
      </c>
      <c r="H155" s="60"/>
      <c r="J155" s="5"/>
    </row>
    <row r="156" spans="2:10" x14ac:dyDescent="0.35">
      <c r="B156" s="15"/>
      <c r="C156" s="6"/>
      <c r="D156" s="1">
        <f>+tblRace3B[[#This Row],[Position]]</f>
        <v>0</v>
      </c>
      <c r="E156" s="14" t="str">
        <f>IFERROR(VLOOKUP('Race3-Boy'!$C156,TeamDec!$D$9:$H$465,5,FALSE),"")</f>
        <v/>
      </c>
      <c r="F156" s="16" t="str">
        <f>IFERROR(VLOOKUP('Race3-Boy'!$C156,TeamDec!$D$9:$H$465,3,FALSE),"")</f>
        <v/>
      </c>
      <c r="G156" s="14">
        <f>COUNTIF($E$9:E156,E156)</f>
        <v>88</v>
      </c>
      <c r="H156" s="60"/>
      <c r="J156" s="5"/>
    </row>
    <row r="157" spans="2:10" x14ac:dyDescent="0.35">
      <c r="B157" s="15"/>
      <c r="C157" s="6"/>
      <c r="D157" s="1">
        <f>+tblRace3B[[#This Row],[Position]]</f>
        <v>0</v>
      </c>
      <c r="E157" s="14" t="str">
        <f>IFERROR(VLOOKUP('Race3-Boy'!$C157,TeamDec!$D$9:$H$465,5,FALSE),"")</f>
        <v/>
      </c>
      <c r="F157" s="16" t="str">
        <f>IFERROR(VLOOKUP('Race3-Boy'!$C157,TeamDec!$D$9:$H$465,3,FALSE),"")</f>
        <v/>
      </c>
      <c r="G157" s="14">
        <f>COUNTIF($E$9:E157,E157)</f>
        <v>89</v>
      </c>
      <c r="H157" s="60"/>
      <c r="J157" s="5"/>
    </row>
    <row r="158" spans="2:10" x14ac:dyDescent="0.35">
      <c r="B158" s="15"/>
      <c r="C158" s="6"/>
      <c r="D158" s="1">
        <f>+tblRace3B[[#This Row],[Position]]</f>
        <v>0</v>
      </c>
      <c r="E158" s="14" t="str">
        <f>IFERROR(VLOOKUP('Race3-Boy'!$C158,TeamDec!$D$9:$H$465,5,FALSE),"")</f>
        <v/>
      </c>
      <c r="F158" s="16" t="str">
        <f>IFERROR(VLOOKUP('Race3-Boy'!$C158,TeamDec!$D$9:$H$465,3,FALSE),"")</f>
        <v/>
      </c>
      <c r="G158" s="14">
        <f>COUNTIF($E$9:E158,E158)</f>
        <v>90</v>
      </c>
      <c r="H158" s="60"/>
      <c r="J158" s="5"/>
    </row>
    <row r="159" spans="2:10" x14ac:dyDescent="0.35">
      <c r="B159" s="15"/>
      <c r="C159" s="6"/>
      <c r="D159" s="1">
        <f>+tblRace3B[[#This Row],[Position]]</f>
        <v>0</v>
      </c>
      <c r="E159" s="14" t="str">
        <f>IFERROR(VLOOKUP('Race3-Boy'!$C159,TeamDec!$D$9:$H$465,5,FALSE),"")</f>
        <v/>
      </c>
      <c r="F159" s="16" t="str">
        <f>IFERROR(VLOOKUP('Race3-Boy'!$C159,TeamDec!$D$9:$H$465,3,FALSE),"")</f>
        <v/>
      </c>
      <c r="G159" s="14">
        <f>COUNTIF($E$9:E159,E159)</f>
        <v>91</v>
      </c>
      <c r="H159" s="60"/>
      <c r="J159" s="5"/>
    </row>
    <row r="160" spans="2:10" x14ac:dyDescent="0.35">
      <c r="B160" s="15"/>
      <c r="C160" s="6"/>
      <c r="D160" s="1">
        <f>+tblRace3B[[#This Row],[Position]]</f>
        <v>0</v>
      </c>
      <c r="E160" s="14" t="str">
        <f>IFERROR(VLOOKUP('Race3-Boy'!$C160,TeamDec!$D$9:$H$465,5,FALSE),"")</f>
        <v/>
      </c>
      <c r="F160" s="16" t="str">
        <f>IFERROR(VLOOKUP('Race3-Boy'!$C160,TeamDec!$D$9:$H$465,3,FALSE),"")</f>
        <v/>
      </c>
      <c r="G160" s="14">
        <f>COUNTIF($E$9:E160,E160)</f>
        <v>92</v>
      </c>
      <c r="H160" s="60"/>
      <c r="J160" s="5"/>
    </row>
    <row r="161" spans="2:10" x14ac:dyDescent="0.35">
      <c r="B161" s="15"/>
      <c r="C161" s="6"/>
      <c r="D161" s="1">
        <f>+tblRace3B[[#This Row],[Position]]</f>
        <v>0</v>
      </c>
      <c r="E161" s="14" t="str">
        <f>IFERROR(VLOOKUP('Race3-Boy'!$C161,TeamDec!$D$9:$H$465,5,FALSE),"")</f>
        <v/>
      </c>
      <c r="F161" s="16" t="str">
        <f>IFERROR(VLOOKUP('Race3-Boy'!$C161,TeamDec!$D$9:$H$465,3,FALSE),"")</f>
        <v/>
      </c>
      <c r="G161" s="14">
        <f>COUNTIF($E$9:E161,E161)</f>
        <v>93</v>
      </c>
      <c r="H161" s="60"/>
      <c r="J161" s="5"/>
    </row>
    <row r="162" spans="2:10" x14ac:dyDescent="0.35">
      <c r="B162" s="15"/>
      <c r="C162" s="6"/>
      <c r="D162" s="1">
        <f>+tblRace3B[[#This Row],[Position]]</f>
        <v>0</v>
      </c>
      <c r="E162" s="14" t="str">
        <f>IFERROR(VLOOKUP('Race3-Boy'!$C162,TeamDec!$D$9:$H$465,5,FALSE),"")</f>
        <v/>
      </c>
      <c r="F162" s="16" t="str">
        <f>IFERROR(VLOOKUP('Race3-Boy'!$C162,TeamDec!$D$9:$H$465,3,FALSE),"")</f>
        <v/>
      </c>
      <c r="G162" s="14">
        <f>COUNTIF($E$9:E162,E162)</f>
        <v>94</v>
      </c>
      <c r="H162" s="60"/>
      <c r="J162" s="5"/>
    </row>
    <row r="163" spans="2:10" x14ac:dyDescent="0.35">
      <c r="B163" s="15"/>
      <c r="C163" s="6"/>
      <c r="D163" s="1">
        <f>+tblRace3B[[#This Row],[Position]]</f>
        <v>0</v>
      </c>
      <c r="E163" s="14" t="str">
        <f>IFERROR(VLOOKUP('Race3-Boy'!$C163,TeamDec!$D$9:$H$465,5,FALSE),"")</f>
        <v/>
      </c>
      <c r="F163" s="16" t="str">
        <f>IFERROR(VLOOKUP('Race3-Boy'!$C163,TeamDec!$D$9:$H$465,3,FALSE),"")</f>
        <v/>
      </c>
      <c r="G163" s="14">
        <f>COUNTIF($E$9:E163,E163)</f>
        <v>95</v>
      </c>
      <c r="H163" s="60"/>
      <c r="J163" s="5"/>
    </row>
    <row r="164" spans="2:10" x14ac:dyDescent="0.35">
      <c r="B164" s="15"/>
      <c r="C164" s="6"/>
      <c r="D164" s="1">
        <f>+tblRace3B[[#This Row],[Position]]</f>
        <v>0</v>
      </c>
      <c r="E164" s="14" t="str">
        <f>IFERROR(VLOOKUP('Race3-Boy'!$C164,TeamDec!$D$9:$H$465,5,FALSE),"")</f>
        <v/>
      </c>
      <c r="F164" s="16" t="str">
        <f>IFERROR(VLOOKUP('Race3-Boy'!$C164,TeamDec!$D$9:$H$465,3,FALSE),"")</f>
        <v/>
      </c>
      <c r="G164" s="14">
        <f>COUNTIF($E$9:E164,E164)</f>
        <v>96</v>
      </c>
      <c r="H164" s="60"/>
      <c r="J164" s="5"/>
    </row>
    <row r="165" spans="2:10" x14ac:dyDescent="0.35">
      <c r="B165" s="15"/>
      <c r="C165" s="6"/>
      <c r="D165" s="1">
        <f>+tblRace3B[[#This Row],[Position]]</f>
        <v>0</v>
      </c>
      <c r="E165" s="14" t="str">
        <f>IFERROR(VLOOKUP('Race3-Boy'!$C165,TeamDec!$D$9:$H$465,5,FALSE),"")</f>
        <v/>
      </c>
      <c r="F165" s="16" t="str">
        <f>IFERROR(VLOOKUP('Race3-Boy'!$C165,TeamDec!$D$9:$H$465,3,FALSE),"")</f>
        <v/>
      </c>
      <c r="G165" s="14">
        <f>COUNTIF($E$9:E165,E165)</f>
        <v>97</v>
      </c>
      <c r="H165" s="60"/>
      <c r="J165" s="5"/>
    </row>
    <row r="166" spans="2:10" x14ac:dyDescent="0.35">
      <c r="B166" s="15"/>
      <c r="C166" s="6"/>
      <c r="D166" s="1">
        <f>+tblRace3B[[#This Row],[Position]]</f>
        <v>0</v>
      </c>
      <c r="E166" s="14" t="str">
        <f>IFERROR(VLOOKUP('Race3-Boy'!$C166,TeamDec!$D$9:$H$465,5,FALSE),"")</f>
        <v/>
      </c>
      <c r="F166" s="16" t="str">
        <f>IFERROR(VLOOKUP('Race3-Boy'!$C166,TeamDec!$D$9:$H$465,3,FALSE),"")</f>
        <v/>
      </c>
      <c r="G166" s="14">
        <f>COUNTIF($E$9:E166,E166)</f>
        <v>98</v>
      </c>
      <c r="H166" s="60"/>
      <c r="J166" s="5"/>
    </row>
    <row r="167" spans="2:10" x14ac:dyDescent="0.35">
      <c r="B167" s="15"/>
      <c r="C167" s="6"/>
      <c r="D167" s="1">
        <f>+tblRace3B[[#This Row],[Position]]</f>
        <v>0</v>
      </c>
      <c r="E167" s="14" t="str">
        <f>IFERROR(VLOOKUP('Race3-Boy'!$C167,TeamDec!$D$9:$H$465,5,FALSE),"")</f>
        <v/>
      </c>
      <c r="F167" s="16" t="str">
        <f>IFERROR(VLOOKUP('Race3-Boy'!$C167,TeamDec!$D$9:$H$465,3,FALSE),"")</f>
        <v/>
      </c>
      <c r="G167" s="14">
        <f>COUNTIF($E$9:E167,E167)</f>
        <v>99</v>
      </c>
      <c r="H167" s="60"/>
      <c r="J167" s="5"/>
    </row>
    <row r="168" spans="2:10" x14ac:dyDescent="0.35">
      <c r="B168" s="15"/>
      <c r="C168" s="6"/>
      <c r="D168" s="1">
        <f>+tblRace3B[[#This Row],[Position]]</f>
        <v>0</v>
      </c>
      <c r="E168" s="14" t="str">
        <f>IFERROR(VLOOKUP('Race3-Boy'!$C168,TeamDec!$D$9:$H$465,5,FALSE),"")</f>
        <v/>
      </c>
      <c r="F168" s="16" t="str">
        <f>IFERROR(VLOOKUP('Race3-Boy'!$C168,TeamDec!$D$9:$H$465,3,FALSE),"")</f>
        <v/>
      </c>
      <c r="G168" s="14">
        <f>COUNTIF($E$9:E168,E168)</f>
        <v>100</v>
      </c>
      <c r="H168" s="60"/>
      <c r="J168" s="5"/>
    </row>
    <row r="169" spans="2:10" x14ac:dyDescent="0.35">
      <c r="B169" s="15"/>
      <c r="C169" s="6"/>
      <c r="D169" s="1">
        <f>+tblRace3B[[#This Row],[Position]]</f>
        <v>0</v>
      </c>
      <c r="E169" s="14" t="str">
        <f>IFERROR(VLOOKUP('Race3-Boy'!$C169,TeamDec!$D$9:$H$465,5,FALSE),"")</f>
        <v/>
      </c>
      <c r="F169" s="16" t="str">
        <f>IFERROR(VLOOKUP('Race3-Boy'!$C169,TeamDec!$D$9:$H$465,3,FALSE),"")</f>
        <v/>
      </c>
      <c r="G169" s="14">
        <f>COUNTIF($E$9:E169,E169)</f>
        <v>101</v>
      </c>
      <c r="H169" s="60"/>
      <c r="J169" s="5"/>
    </row>
    <row r="170" spans="2:10" x14ac:dyDescent="0.35">
      <c r="B170" s="15"/>
      <c r="C170" s="6"/>
      <c r="D170" s="1">
        <f>+tblRace3B[[#This Row],[Position]]</f>
        <v>0</v>
      </c>
      <c r="E170" s="14" t="str">
        <f>IFERROR(VLOOKUP('Race3-Boy'!$C170,TeamDec!$D$9:$H$465,5,FALSE),"")</f>
        <v/>
      </c>
      <c r="F170" s="16" t="str">
        <f>IFERROR(VLOOKUP('Race3-Boy'!$C170,TeamDec!$D$9:$H$465,3,FALSE),"")</f>
        <v/>
      </c>
      <c r="G170" s="14">
        <f>COUNTIF($E$9:E170,E170)</f>
        <v>102</v>
      </c>
      <c r="H170" s="60"/>
      <c r="J170" s="5"/>
    </row>
    <row r="171" spans="2:10" x14ac:dyDescent="0.35">
      <c r="B171" s="15"/>
      <c r="C171" s="6"/>
      <c r="D171" s="1">
        <f>+tblRace3B[[#This Row],[Position]]</f>
        <v>0</v>
      </c>
      <c r="E171" s="14" t="str">
        <f>IFERROR(VLOOKUP('Race3-Boy'!$C171,TeamDec!$D$9:$H$465,5,FALSE),"")</f>
        <v/>
      </c>
      <c r="F171" s="16" t="str">
        <f>IFERROR(VLOOKUP('Race3-Boy'!$C171,TeamDec!$D$9:$H$465,3,FALSE),"")</f>
        <v/>
      </c>
      <c r="G171" s="14">
        <f>COUNTIF($E$9:E171,E171)</f>
        <v>103</v>
      </c>
      <c r="H171" s="60"/>
      <c r="J171" s="5"/>
    </row>
    <row r="172" spans="2:10" x14ac:dyDescent="0.35">
      <c r="B172" s="15"/>
      <c r="C172" s="6"/>
      <c r="D172" s="1">
        <f>+tblRace3B[[#This Row],[Position]]</f>
        <v>0</v>
      </c>
      <c r="E172" s="14" t="str">
        <f>IFERROR(VLOOKUP('Race3-Boy'!$C172,TeamDec!$D$9:$H$465,5,FALSE),"")</f>
        <v/>
      </c>
      <c r="F172" s="16" t="str">
        <f>IFERROR(VLOOKUP('Race3-Boy'!$C172,TeamDec!$D$9:$H$465,3,FALSE),"")</f>
        <v/>
      </c>
      <c r="G172" s="14">
        <f>COUNTIF($E$9:E172,E172)</f>
        <v>104</v>
      </c>
      <c r="H172" s="60"/>
      <c r="J172" s="5"/>
    </row>
    <row r="173" spans="2:10" x14ac:dyDescent="0.35">
      <c r="B173" s="15"/>
      <c r="C173" s="6"/>
      <c r="D173" s="1">
        <f>+tblRace3B[[#This Row],[Position]]</f>
        <v>0</v>
      </c>
      <c r="E173" s="14" t="str">
        <f>IFERROR(VLOOKUP('Race3-Boy'!$C173,TeamDec!$D$9:$H$465,5,FALSE),"")</f>
        <v/>
      </c>
      <c r="F173" s="16" t="str">
        <f>IFERROR(VLOOKUP('Race3-Boy'!$C173,TeamDec!$D$9:$H$465,3,FALSE),"")</f>
        <v/>
      </c>
      <c r="G173" s="14">
        <f>COUNTIF($E$9:E173,E173)</f>
        <v>105</v>
      </c>
      <c r="H173" s="60"/>
      <c r="J173" s="5"/>
    </row>
    <row r="174" spans="2:10" x14ac:dyDescent="0.35">
      <c r="B174" s="15"/>
      <c r="C174" s="6"/>
      <c r="D174" s="1">
        <f>+tblRace3B[[#This Row],[Position]]</f>
        <v>0</v>
      </c>
      <c r="E174" s="14" t="str">
        <f>IFERROR(VLOOKUP('Race3-Boy'!$C174,TeamDec!$D$9:$H$465,5,FALSE),"")</f>
        <v/>
      </c>
      <c r="F174" s="16" t="str">
        <f>IFERROR(VLOOKUP('Race3-Boy'!$C174,TeamDec!$D$9:$H$465,3,FALSE),"")</f>
        <v/>
      </c>
      <c r="G174" s="14">
        <f>COUNTIF($E$9:E174,E174)</f>
        <v>106</v>
      </c>
      <c r="H174" s="60"/>
      <c r="J174" s="5"/>
    </row>
    <row r="175" spans="2:10" x14ac:dyDescent="0.35">
      <c r="B175" s="15"/>
      <c r="C175" s="6"/>
      <c r="D175" s="1">
        <f>+tblRace3B[[#This Row],[Position]]</f>
        <v>0</v>
      </c>
      <c r="E175" s="14" t="str">
        <f>IFERROR(VLOOKUP('Race3-Boy'!$C175,TeamDec!$D$9:$H$465,5,FALSE),"")</f>
        <v/>
      </c>
      <c r="F175" s="16" t="str">
        <f>IFERROR(VLOOKUP('Race3-Boy'!$C175,TeamDec!$D$9:$H$465,3,FALSE),"")</f>
        <v/>
      </c>
      <c r="G175" s="14">
        <f>COUNTIF($E$9:E175,E175)</f>
        <v>107</v>
      </c>
      <c r="H175" s="60"/>
      <c r="J175" s="5"/>
    </row>
    <row r="176" spans="2:10" x14ac:dyDescent="0.35">
      <c r="B176" s="15"/>
      <c r="C176" s="6"/>
      <c r="D176" s="1">
        <f>+tblRace3B[[#This Row],[Position]]</f>
        <v>0</v>
      </c>
      <c r="E176" s="14" t="str">
        <f>IFERROR(VLOOKUP('Race3-Boy'!$C176,TeamDec!$D$9:$H$465,5,FALSE),"")</f>
        <v/>
      </c>
      <c r="F176" s="16" t="str">
        <f>IFERROR(VLOOKUP('Race3-Boy'!$C176,TeamDec!$D$9:$H$465,3,FALSE),"")</f>
        <v/>
      </c>
      <c r="G176" s="14">
        <f>COUNTIF($E$9:E176,E176)</f>
        <v>108</v>
      </c>
      <c r="H176" s="60"/>
      <c r="J176" s="5"/>
    </row>
    <row r="177" spans="2:10" x14ac:dyDescent="0.35">
      <c r="B177" s="15"/>
      <c r="C177" s="6"/>
      <c r="D177" s="1">
        <f>+tblRace3B[[#This Row],[Position]]</f>
        <v>0</v>
      </c>
      <c r="E177" s="14" t="str">
        <f>IFERROR(VLOOKUP('Race3-Boy'!$C177,TeamDec!$D$9:$H$465,5,FALSE),"")</f>
        <v/>
      </c>
      <c r="F177" s="16" t="str">
        <f>IFERROR(VLOOKUP('Race3-Boy'!$C177,TeamDec!$D$9:$H$465,3,FALSE),"")</f>
        <v/>
      </c>
      <c r="G177" s="14">
        <f>COUNTIF($E$9:E177,E177)</f>
        <v>109</v>
      </c>
      <c r="H177" s="60"/>
      <c r="J177" s="5"/>
    </row>
    <row r="178" spans="2:10" x14ac:dyDescent="0.35">
      <c r="B178" s="15"/>
      <c r="C178" s="6"/>
      <c r="D178" s="1">
        <f>+tblRace3B[[#This Row],[Position]]</f>
        <v>0</v>
      </c>
      <c r="E178" s="14" t="str">
        <f>IFERROR(VLOOKUP('Race3-Boy'!$C178,TeamDec!$D$9:$H$465,5,FALSE),"")</f>
        <v/>
      </c>
      <c r="F178" s="16" t="str">
        <f>IFERROR(VLOOKUP('Race3-Boy'!$C178,TeamDec!$D$9:$H$465,3,FALSE),"")</f>
        <v/>
      </c>
      <c r="G178" s="14">
        <f>COUNTIF($E$9:E178,E178)</f>
        <v>110</v>
      </c>
      <c r="H178" s="60"/>
      <c r="J178" s="5"/>
    </row>
    <row r="179" spans="2:10" x14ac:dyDescent="0.35">
      <c r="B179" s="15"/>
      <c r="C179" s="6"/>
      <c r="D179" s="1">
        <f>+tblRace3B[[#This Row],[Position]]</f>
        <v>0</v>
      </c>
      <c r="E179" s="14" t="str">
        <f>IFERROR(VLOOKUP('Race3-Boy'!$C179,TeamDec!$D$9:$H$465,5,FALSE),"")</f>
        <v/>
      </c>
      <c r="F179" s="16" t="str">
        <f>IFERROR(VLOOKUP('Race3-Boy'!$C179,TeamDec!$D$9:$H$465,3,FALSE),"")</f>
        <v/>
      </c>
      <c r="G179" s="14">
        <f>COUNTIF($E$9:E179,E179)</f>
        <v>111</v>
      </c>
      <c r="H179" s="60"/>
      <c r="J179" s="5"/>
    </row>
    <row r="180" spans="2:10" x14ac:dyDescent="0.35">
      <c r="B180" s="15"/>
      <c r="C180" s="6"/>
      <c r="D180" s="1">
        <f>+tblRace3B[[#This Row],[Position]]</f>
        <v>0</v>
      </c>
      <c r="E180" s="14" t="str">
        <f>IFERROR(VLOOKUP('Race3-Boy'!$C180,TeamDec!$D$9:$H$465,5,FALSE),"")</f>
        <v/>
      </c>
      <c r="F180" s="16" t="str">
        <f>IFERROR(VLOOKUP('Race3-Boy'!$C180,TeamDec!$D$9:$H$465,3,FALSE),"")</f>
        <v/>
      </c>
      <c r="G180" s="14">
        <f>COUNTIF($E$9:E180,E180)</f>
        <v>112</v>
      </c>
      <c r="H180" s="60"/>
      <c r="J180" s="5"/>
    </row>
    <row r="181" spans="2:10" x14ac:dyDescent="0.35">
      <c r="B181" s="15"/>
      <c r="C181" s="6"/>
      <c r="D181" s="1">
        <f>+tblRace3B[[#This Row],[Position]]</f>
        <v>0</v>
      </c>
      <c r="E181" s="14" t="str">
        <f>IFERROR(VLOOKUP('Race3-Boy'!$C181,TeamDec!$D$9:$H$465,5,FALSE),"")</f>
        <v/>
      </c>
      <c r="F181" s="16" t="str">
        <f>IFERROR(VLOOKUP('Race3-Boy'!$C181,TeamDec!$D$9:$H$465,3,FALSE),"")</f>
        <v/>
      </c>
      <c r="G181" s="14">
        <f>COUNTIF($E$9:E181,E181)</f>
        <v>113</v>
      </c>
      <c r="H181" s="60"/>
      <c r="J181" s="5"/>
    </row>
    <row r="182" spans="2:10" x14ac:dyDescent="0.35">
      <c r="B182" s="15"/>
      <c r="C182" s="6"/>
      <c r="D182" s="1">
        <f>+tblRace3B[[#This Row],[Position]]</f>
        <v>0</v>
      </c>
      <c r="E182" s="14" t="str">
        <f>IFERROR(VLOOKUP('Race3-Boy'!$C182,TeamDec!$D$9:$H$465,5,FALSE),"")</f>
        <v/>
      </c>
      <c r="F182" s="16" t="str">
        <f>IFERROR(VLOOKUP('Race3-Boy'!$C182,TeamDec!$D$9:$H$465,3,FALSE),"")</f>
        <v/>
      </c>
      <c r="G182" s="14">
        <f>COUNTIF($E$9:E182,E182)</f>
        <v>114</v>
      </c>
      <c r="H182" s="60"/>
      <c r="J182" s="5"/>
    </row>
    <row r="183" spans="2:10" x14ac:dyDescent="0.35">
      <c r="B183" s="15"/>
      <c r="C183" s="6"/>
      <c r="D183" s="1">
        <f>+tblRace3B[[#This Row],[Position]]</f>
        <v>0</v>
      </c>
      <c r="E183" s="14" t="str">
        <f>IFERROR(VLOOKUP('Race3-Boy'!$C183,TeamDec!$D$9:$H$465,5,FALSE),"")</f>
        <v/>
      </c>
      <c r="F183" s="16" t="str">
        <f>IFERROR(VLOOKUP('Race3-Boy'!$C183,TeamDec!$D$9:$H$465,3,FALSE),"")</f>
        <v/>
      </c>
      <c r="G183" s="14">
        <f>COUNTIF($E$9:E183,E183)</f>
        <v>115</v>
      </c>
      <c r="H183" s="60"/>
      <c r="J183" s="5"/>
    </row>
    <row r="184" spans="2:10" x14ac:dyDescent="0.35">
      <c r="B184" s="15"/>
      <c r="C184" s="6"/>
      <c r="D184" s="1">
        <f>+tblRace3B[[#This Row],[Position]]</f>
        <v>0</v>
      </c>
      <c r="E184" s="14" t="str">
        <f>IFERROR(VLOOKUP('Race3-Boy'!$C184,TeamDec!$D$9:$H$465,5,FALSE),"")</f>
        <v/>
      </c>
      <c r="F184" s="16" t="str">
        <f>IFERROR(VLOOKUP('Race3-Boy'!$C184,TeamDec!$D$9:$H$465,3,FALSE),"")</f>
        <v/>
      </c>
      <c r="G184" s="14">
        <f>COUNTIF($E$9:E184,E184)</f>
        <v>116</v>
      </c>
      <c r="H184" s="60"/>
      <c r="J184" s="5"/>
    </row>
    <row r="185" spans="2:10" x14ac:dyDescent="0.35">
      <c r="B185" s="15"/>
      <c r="C185" s="6"/>
      <c r="D185" s="1">
        <f>+tblRace3B[[#This Row],[Position]]</f>
        <v>0</v>
      </c>
      <c r="E185" s="14" t="str">
        <f>IFERROR(VLOOKUP('Race3-Boy'!$C185,TeamDec!$D$9:$H$465,5,FALSE),"")</f>
        <v/>
      </c>
      <c r="F185" s="16" t="str">
        <f>IFERROR(VLOOKUP('Race3-Boy'!$C185,TeamDec!$D$9:$H$465,3,FALSE),"")</f>
        <v/>
      </c>
      <c r="G185" s="14">
        <f>COUNTIF($E$9:E185,E185)</f>
        <v>117</v>
      </c>
      <c r="H185" s="60"/>
      <c r="J185" s="5"/>
    </row>
    <row r="186" spans="2:10" x14ac:dyDescent="0.35">
      <c r="B186" s="15"/>
      <c r="C186" s="6"/>
      <c r="D186" s="1">
        <f>+tblRace3B[[#This Row],[Position]]</f>
        <v>0</v>
      </c>
      <c r="E186" s="14" t="str">
        <f>IFERROR(VLOOKUP('Race3-Boy'!$C186,TeamDec!$D$9:$H$465,5,FALSE),"")</f>
        <v/>
      </c>
      <c r="F186" s="16" t="str">
        <f>IFERROR(VLOOKUP('Race3-Boy'!$C186,TeamDec!$D$9:$H$465,3,FALSE),"")</f>
        <v/>
      </c>
      <c r="G186" s="14">
        <f>COUNTIF($E$9:E186,E186)</f>
        <v>118</v>
      </c>
      <c r="H186" s="60"/>
      <c r="J186" s="5"/>
    </row>
    <row r="187" spans="2:10" x14ac:dyDescent="0.35">
      <c r="B187" s="15"/>
      <c r="C187" s="6"/>
      <c r="D187" s="1">
        <f>+tblRace3B[[#This Row],[Position]]</f>
        <v>0</v>
      </c>
      <c r="E187" s="14" t="str">
        <f>IFERROR(VLOOKUP('Race3-Boy'!$C187,TeamDec!$D$9:$H$465,5,FALSE),"")</f>
        <v/>
      </c>
      <c r="F187" s="16" t="str">
        <f>IFERROR(VLOOKUP('Race3-Boy'!$C187,TeamDec!$D$9:$H$465,3,FALSE),"")</f>
        <v/>
      </c>
      <c r="G187" s="14">
        <f>COUNTIF($E$9:E187,E187)</f>
        <v>119</v>
      </c>
      <c r="H187" s="60"/>
      <c r="J187" s="5"/>
    </row>
    <row r="188" spans="2:10" x14ac:dyDescent="0.35">
      <c r="B188" s="15"/>
      <c r="C188" s="6"/>
      <c r="D188" s="1">
        <f>+tblRace3B[[#This Row],[Position]]</f>
        <v>0</v>
      </c>
      <c r="E188" s="14" t="str">
        <f>IFERROR(VLOOKUP('Race3-Boy'!$C188,TeamDec!$D$9:$H$465,5,FALSE),"")</f>
        <v/>
      </c>
      <c r="F188" s="16" t="str">
        <f>IFERROR(VLOOKUP('Race3-Boy'!$C188,TeamDec!$D$9:$H$465,3,FALSE),"")</f>
        <v/>
      </c>
      <c r="G188" s="14">
        <f>COUNTIF($E$9:E188,E188)</f>
        <v>120</v>
      </c>
      <c r="H188" s="60"/>
      <c r="J188" s="5"/>
    </row>
    <row r="189" spans="2:10" x14ac:dyDescent="0.35">
      <c r="B189" s="15"/>
      <c r="C189" s="6"/>
      <c r="D189" s="1">
        <f>+tblRace3B[[#This Row],[Position]]</f>
        <v>0</v>
      </c>
      <c r="E189" s="14" t="str">
        <f>IFERROR(VLOOKUP('Race3-Boy'!$C189,TeamDec!$D$9:$H$465,5,FALSE),"")</f>
        <v/>
      </c>
      <c r="F189" s="16" t="str">
        <f>IFERROR(VLOOKUP('Race3-Boy'!$C189,TeamDec!$D$9:$H$465,3,FALSE),"")</f>
        <v/>
      </c>
      <c r="G189" s="14">
        <f>COUNTIF($E$9:E189,E189)</f>
        <v>121</v>
      </c>
      <c r="H189" s="60"/>
      <c r="J189" s="5"/>
    </row>
    <row r="190" spans="2:10" x14ac:dyDescent="0.35">
      <c r="B190" s="15"/>
      <c r="C190" s="6"/>
      <c r="D190" s="1">
        <f>+tblRace3B[[#This Row],[Position]]</f>
        <v>0</v>
      </c>
      <c r="E190" s="14" t="str">
        <f>IFERROR(VLOOKUP('Race3-Boy'!$C190,TeamDec!$D$9:$H$465,5,FALSE),"")</f>
        <v/>
      </c>
      <c r="F190" s="16" t="str">
        <f>IFERROR(VLOOKUP('Race3-Boy'!$C190,TeamDec!$D$9:$H$465,3,FALSE),"")</f>
        <v/>
      </c>
      <c r="G190" s="14">
        <f>COUNTIF($E$9:E190,E190)</f>
        <v>122</v>
      </c>
      <c r="H190" s="60"/>
      <c r="J190" s="5"/>
    </row>
    <row r="191" spans="2:10" x14ac:dyDescent="0.35">
      <c r="B191" s="15"/>
      <c r="C191" s="6"/>
      <c r="D191" s="1">
        <f>+tblRace3B[[#This Row],[Position]]</f>
        <v>0</v>
      </c>
      <c r="E191" s="14" t="str">
        <f>IFERROR(VLOOKUP('Race3-Boy'!$C191,TeamDec!$D$9:$H$465,5,FALSE),"")</f>
        <v/>
      </c>
      <c r="F191" s="16" t="str">
        <f>IFERROR(VLOOKUP('Race3-Boy'!$C191,TeamDec!$D$9:$H$465,3,FALSE),"")</f>
        <v/>
      </c>
      <c r="G191" s="14">
        <f>COUNTIF($E$9:E191,E191)</f>
        <v>123</v>
      </c>
      <c r="H191" s="60"/>
      <c r="J191" s="5"/>
    </row>
    <row r="192" spans="2:10" x14ac:dyDescent="0.35">
      <c r="B192" s="15"/>
      <c r="C192" s="6"/>
      <c r="D192" s="1">
        <f>+tblRace3B[[#This Row],[Position]]</f>
        <v>0</v>
      </c>
      <c r="E192" s="14" t="str">
        <f>IFERROR(VLOOKUP('Race3-Boy'!$C192,TeamDec!$D$9:$H$465,5,FALSE),"")</f>
        <v/>
      </c>
      <c r="F192" s="16" t="str">
        <f>IFERROR(VLOOKUP('Race3-Boy'!$C192,TeamDec!$D$9:$H$465,3,FALSE),"")</f>
        <v/>
      </c>
      <c r="G192" s="14">
        <f>COUNTIF($E$9:E192,E192)</f>
        <v>124</v>
      </c>
      <c r="H192" s="60"/>
      <c r="J192" s="5"/>
    </row>
    <row r="193" spans="2:10" x14ac:dyDescent="0.35">
      <c r="B193" s="15"/>
      <c r="C193" s="6"/>
      <c r="D193" s="1">
        <f>+tblRace3B[[#This Row],[Position]]</f>
        <v>0</v>
      </c>
      <c r="E193" s="14" t="str">
        <f>IFERROR(VLOOKUP('Race3-Boy'!$C193,TeamDec!$D$9:$H$465,5,FALSE),"")</f>
        <v/>
      </c>
      <c r="F193" s="16" t="str">
        <f>IFERROR(VLOOKUP('Race3-Boy'!$C193,TeamDec!$D$9:$H$465,3,FALSE),"")</f>
        <v/>
      </c>
      <c r="G193" s="14">
        <f>COUNTIF($E$9:E193,E193)</f>
        <v>125</v>
      </c>
      <c r="H193" s="60"/>
      <c r="J193" s="5"/>
    </row>
    <row r="194" spans="2:10" x14ac:dyDescent="0.35">
      <c r="B194" s="15"/>
      <c r="C194" s="6"/>
      <c r="D194" s="1">
        <f>+tblRace3B[[#This Row],[Position]]</f>
        <v>0</v>
      </c>
      <c r="E194" s="14" t="str">
        <f>IFERROR(VLOOKUP('Race3-Boy'!$C194,TeamDec!$D$9:$H$465,5,FALSE),"")</f>
        <v/>
      </c>
      <c r="F194" s="16" t="str">
        <f>IFERROR(VLOOKUP('Race3-Boy'!$C194,TeamDec!$D$9:$H$465,3,FALSE),"")</f>
        <v/>
      </c>
      <c r="G194" s="14">
        <f>COUNTIF($E$9:E194,E194)</f>
        <v>126</v>
      </c>
      <c r="H194" s="60"/>
      <c r="J194" s="5"/>
    </row>
    <row r="195" spans="2:10" x14ac:dyDescent="0.35">
      <c r="B195" s="15"/>
      <c r="C195" s="6"/>
      <c r="D195" s="1">
        <f>+tblRace3B[[#This Row],[Position]]</f>
        <v>0</v>
      </c>
      <c r="E195" s="14" t="str">
        <f>IFERROR(VLOOKUP('Race3-Boy'!$C195,TeamDec!$D$9:$H$465,5,FALSE),"")</f>
        <v/>
      </c>
      <c r="F195" s="16" t="str">
        <f>IFERROR(VLOOKUP('Race3-Boy'!$C195,TeamDec!$D$9:$H$465,3,FALSE),"")</f>
        <v/>
      </c>
      <c r="G195" s="14">
        <f>COUNTIF($E$9:E195,E195)</f>
        <v>127</v>
      </c>
      <c r="H195" s="60"/>
      <c r="J195" s="5"/>
    </row>
    <row r="196" spans="2:10" x14ac:dyDescent="0.35">
      <c r="B196" s="15"/>
      <c r="C196" s="6"/>
      <c r="D196" s="1">
        <f>+tblRace3B[[#This Row],[Position]]</f>
        <v>0</v>
      </c>
      <c r="E196" s="14" t="str">
        <f>IFERROR(VLOOKUP('Race3-Boy'!$C196,TeamDec!$D$9:$H$465,5,FALSE),"")</f>
        <v/>
      </c>
      <c r="F196" s="16" t="str">
        <f>IFERROR(VLOOKUP('Race3-Boy'!$C196,TeamDec!$D$9:$H$465,3,FALSE),"")</f>
        <v/>
      </c>
      <c r="G196" s="14">
        <f>COUNTIF($E$9:E196,E196)</f>
        <v>128</v>
      </c>
      <c r="H196" s="60"/>
      <c r="J196" s="5"/>
    </row>
    <row r="197" spans="2:10" x14ac:dyDescent="0.35">
      <c r="B197" s="15"/>
      <c r="C197" s="6"/>
      <c r="D197" s="1">
        <f>+tblRace3B[[#This Row],[Position]]</f>
        <v>0</v>
      </c>
      <c r="E197" s="14" t="str">
        <f>IFERROR(VLOOKUP('Race3-Boy'!$C197,TeamDec!$D$9:$H$465,5,FALSE),"")</f>
        <v/>
      </c>
      <c r="F197" s="16" t="str">
        <f>IFERROR(VLOOKUP('Race3-Boy'!$C197,TeamDec!$D$9:$H$465,3,FALSE),"")</f>
        <v/>
      </c>
      <c r="G197" s="14">
        <f>COUNTIF($E$9:E197,E197)</f>
        <v>129</v>
      </c>
      <c r="H197" s="60"/>
      <c r="J197" s="5"/>
    </row>
    <row r="198" spans="2:10" x14ac:dyDescent="0.35">
      <c r="B198" s="15"/>
      <c r="C198" s="6"/>
      <c r="D198" s="1">
        <f>+tblRace3B[[#This Row],[Position]]</f>
        <v>0</v>
      </c>
      <c r="E198" s="14" t="str">
        <f>IFERROR(VLOOKUP('Race3-Boy'!$C198,TeamDec!$D$9:$H$465,5,FALSE),"")</f>
        <v/>
      </c>
      <c r="F198" s="16" t="str">
        <f>IFERROR(VLOOKUP('Race3-Boy'!$C198,TeamDec!$D$9:$H$465,3,FALSE),"")</f>
        <v/>
      </c>
      <c r="G198" s="14">
        <f>COUNTIF($E$9:E198,E198)</f>
        <v>130</v>
      </c>
      <c r="H198" s="60"/>
      <c r="J198" s="5"/>
    </row>
    <row r="199" spans="2:10" x14ac:dyDescent="0.35">
      <c r="B199" s="15"/>
      <c r="C199" s="6"/>
      <c r="D199" s="1">
        <f>+tblRace3B[[#This Row],[Position]]</f>
        <v>0</v>
      </c>
      <c r="E199" s="14" t="str">
        <f>IFERROR(VLOOKUP('Race3-Boy'!$C199,TeamDec!$D$9:$H$465,5,FALSE),"")</f>
        <v/>
      </c>
      <c r="F199" s="16" t="str">
        <f>IFERROR(VLOOKUP('Race3-Boy'!$C199,TeamDec!$D$9:$H$465,3,FALSE),"")</f>
        <v/>
      </c>
      <c r="G199" s="14">
        <f>COUNTIF($E$9:E199,E199)</f>
        <v>131</v>
      </c>
      <c r="H199" s="60"/>
      <c r="J199" s="5"/>
    </row>
    <row r="200" spans="2:10" x14ac:dyDescent="0.35">
      <c r="B200" s="15"/>
      <c r="C200" s="6"/>
      <c r="D200" s="1">
        <f>+tblRace3B[[#This Row],[Position]]</f>
        <v>0</v>
      </c>
      <c r="E200" s="14" t="str">
        <f>IFERROR(VLOOKUP('Race3-Boy'!$C200,TeamDec!$D$9:$H$465,5,FALSE),"")</f>
        <v/>
      </c>
      <c r="F200" s="16" t="str">
        <f>IFERROR(VLOOKUP('Race3-Boy'!$C200,TeamDec!$D$9:$H$465,3,FALSE),"")</f>
        <v/>
      </c>
      <c r="G200" s="14">
        <f>COUNTIF($E$9:E200,E200)</f>
        <v>132</v>
      </c>
      <c r="H200" s="60"/>
      <c r="J200" s="5"/>
    </row>
    <row r="201" spans="2:10" x14ac:dyDescent="0.35">
      <c r="B201" s="15"/>
      <c r="C201" s="6"/>
      <c r="D201" s="1">
        <f>+tblRace3B[[#This Row],[Position]]</f>
        <v>0</v>
      </c>
      <c r="E201" s="14" t="str">
        <f>IFERROR(VLOOKUP('Race3-Boy'!$C201,TeamDec!$D$9:$H$465,5,FALSE),"")</f>
        <v/>
      </c>
      <c r="F201" s="16" t="str">
        <f>IFERROR(VLOOKUP('Race3-Boy'!$C201,TeamDec!$D$9:$H$465,3,FALSE),"")</f>
        <v/>
      </c>
      <c r="G201" s="14">
        <f>COUNTIF($E$9:E201,E201)</f>
        <v>133</v>
      </c>
      <c r="H201" s="60"/>
      <c r="J201" s="5"/>
    </row>
    <row r="202" spans="2:10" x14ac:dyDescent="0.35">
      <c r="B202" s="15"/>
      <c r="C202" s="6"/>
      <c r="D202" s="1">
        <f>+tblRace3B[[#This Row],[Position]]</f>
        <v>0</v>
      </c>
      <c r="E202" s="14" t="str">
        <f>IFERROR(VLOOKUP('Race3-Boy'!$C202,TeamDec!$D$9:$H$465,5,FALSE),"")</f>
        <v/>
      </c>
      <c r="F202" s="16" t="str">
        <f>IFERROR(VLOOKUP('Race3-Boy'!$C202,TeamDec!$D$9:$H$465,3,FALSE),"")</f>
        <v/>
      </c>
      <c r="G202" s="14">
        <f>COUNTIF($E$9:E202,E202)</f>
        <v>134</v>
      </c>
      <c r="H202" s="60"/>
      <c r="J202" s="5"/>
    </row>
    <row r="203" spans="2:10" x14ac:dyDescent="0.35">
      <c r="B203" s="15"/>
      <c r="C203" s="6"/>
      <c r="D203" s="1">
        <f>+tblRace3B[[#This Row],[Position]]</f>
        <v>0</v>
      </c>
      <c r="E203" s="14" t="str">
        <f>IFERROR(VLOOKUP('Race3-Boy'!$C203,TeamDec!$D$9:$H$465,5,FALSE),"")</f>
        <v/>
      </c>
      <c r="F203" s="16" t="str">
        <f>IFERROR(VLOOKUP('Race3-Boy'!$C203,TeamDec!$D$9:$H$465,3,FALSE),"")</f>
        <v/>
      </c>
      <c r="G203" s="14">
        <f>COUNTIF($E$9:E203,E203)</f>
        <v>135</v>
      </c>
      <c r="H203" s="60"/>
      <c r="J203" s="5"/>
    </row>
    <row r="204" spans="2:10" x14ac:dyDescent="0.35">
      <c r="B204" s="15"/>
      <c r="C204" s="6"/>
      <c r="D204" s="1">
        <f>+tblRace3B[[#This Row],[Position]]</f>
        <v>0</v>
      </c>
      <c r="E204" s="14" t="str">
        <f>IFERROR(VLOOKUP('Race3-Boy'!$C204,TeamDec!$D$9:$H$465,5,FALSE),"")</f>
        <v/>
      </c>
      <c r="F204" s="16" t="str">
        <f>IFERROR(VLOOKUP('Race3-Boy'!$C204,TeamDec!$D$9:$H$465,3,FALSE),"")</f>
        <v/>
      </c>
      <c r="G204" s="14">
        <f>COUNTIF($E$9:E204,E204)</f>
        <v>136</v>
      </c>
      <c r="H204" s="60"/>
      <c r="J204" s="5"/>
    </row>
    <row r="205" spans="2:10" x14ac:dyDescent="0.35">
      <c r="B205" s="15"/>
      <c r="C205" s="6"/>
      <c r="D205" s="1">
        <f>+tblRace3B[[#This Row],[Position]]</f>
        <v>0</v>
      </c>
      <c r="E205" s="14" t="str">
        <f>IFERROR(VLOOKUP('Race3-Boy'!$C205,TeamDec!$D$9:$H$465,5,FALSE),"")</f>
        <v/>
      </c>
      <c r="F205" s="16" t="str">
        <f>IFERROR(VLOOKUP('Race3-Boy'!$C205,TeamDec!$D$9:$H$465,3,FALSE),"")</f>
        <v/>
      </c>
      <c r="G205" s="14">
        <f>COUNTIF($E$9:E205,E205)</f>
        <v>137</v>
      </c>
      <c r="H205" s="60"/>
      <c r="J205" s="5"/>
    </row>
    <row r="206" spans="2:10" x14ac:dyDescent="0.35">
      <c r="B206" s="15"/>
      <c r="C206" s="6"/>
      <c r="D206" s="1">
        <f>+tblRace3B[[#This Row],[Position]]</f>
        <v>0</v>
      </c>
      <c r="E206" s="14" t="str">
        <f>IFERROR(VLOOKUP('Race3-Boy'!$C206,TeamDec!$D$9:$H$465,5,FALSE),"")</f>
        <v/>
      </c>
      <c r="F206" s="16" t="str">
        <f>IFERROR(VLOOKUP('Race3-Boy'!$C206,TeamDec!$D$9:$H$465,3,FALSE),"")</f>
        <v/>
      </c>
      <c r="G206" s="14">
        <f>COUNTIF($E$9:E206,E206)</f>
        <v>138</v>
      </c>
      <c r="H206" s="60"/>
      <c r="J206" s="5"/>
    </row>
    <row r="207" spans="2:10" x14ac:dyDescent="0.35">
      <c r="B207" s="15"/>
      <c r="C207" s="6"/>
      <c r="D207" s="1">
        <f>+tblRace3B[[#This Row],[Position]]</f>
        <v>0</v>
      </c>
      <c r="E207" s="14" t="str">
        <f>IFERROR(VLOOKUP('Race3-Boy'!$C207,TeamDec!$D$9:$H$465,5,FALSE),"")</f>
        <v/>
      </c>
      <c r="F207" s="16" t="str">
        <f>IFERROR(VLOOKUP('Race3-Boy'!$C207,TeamDec!$D$9:$H$465,3,FALSE),"")</f>
        <v/>
      </c>
      <c r="G207" s="14">
        <f>COUNTIF($E$9:E207,E207)</f>
        <v>139</v>
      </c>
      <c r="H207" s="60"/>
      <c r="J207" s="5"/>
    </row>
    <row r="208" spans="2:10" x14ac:dyDescent="0.35">
      <c r="B208" s="15"/>
      <c r="C208" s="6"/>
      <c r="D208" s="1">
        <f>+tblRace3B[[#This Row],[Position]]</f>
        <v>0</v>
      </c>
      <c r="E208" s="14" t="str">
        <f>IFERROR(VLOOKUP('Race3-Boy'!$C208,TeamDec!$D$9:$H$465,5,FALSE),"")</f>
        <v/>
      </c>
      <c r="F208" s="16" t="str">
        <f>IFERROR(VLOOKUP('Race3-Boy'!$C208,TeamDec!$D$9:$H$465,3,FALSE),"")</f>
        <v/>
      </c>
      <c r="G208" s="14">
        <f>COUNTIF($E$9:E208,E208)</f>
        <v>140</v>
      </c>
      <c r="H208" s="60"/>
      <c r="J208" s="5"/>
    </row>
    <row r="209" spans="2:10" x14ac:dyDescent="0.35">
      <c r="B209" s="15"/>
      <c r="C209" s="6"/>
      <c r="D209" s="1">
        <f>+tblRace3B[[#This Row],[Position]]</f>
        <v>0</v>
      </c>
      <c r="E209" s="14" t="str">
        <f>IFERROR(VLOOKUP('Race3-Boy'!$C209,TeamDec!$D$9:$H$465,5,FALSE),"")</f>
        <v/>
      </c>
      <c r="F209" s="16" t="str">
        <f>IFERROR(VLOOKUP('Race3-Boy'!$C209,TeamDec!$D$9:$H$465,3,FALSE),"")</f>
        <v/>
      </c>
      <c r="G209" s="14">
        <f>COUNTIF($E$9:E209,E209)</f>
        <v>141</v>
      </c>
      <c r="H209" s="60"/>
      <c r="J209" s="5"/>
    </row>
    <row r="210" spans="2:10" x14ac:dyDescent="0.35">
      <c r="B210" s="15"/>
      <c r="C210" s="6"/>
      <c r="D210" s="1">
        <f>+tblRace3B[[#This Row],[Position]]</f>
        <v>0</v>
      </c>
      <c r="E210" s="14" t="str">
        <f>IFERROR(VLOOKUP('Race3-Boy'!$C210,TeamDec!$D$9:$H$465,5,FALSE),"")</f>
        <v/>
      </c>
      <c r="F210" s="16" t="str">
        <f>IFERROR(VLOOKUP('Race3-Boy'!$C210,TeamDec!$D$9:$H$465,3,FALSE),"")</f>
        <v/>
      </c>
      <c r="G210" s="14">
        <f>COUNTIF($E$9:E210,E210)</f>
        <v>142</v>
      </c>
      <c r="H210" s="60"/>
      <c r="J210" s="5"/>
    </row>
    <row r="211" spans="2:10" x14ac:dyDescent="0.35">
      <c r="B211" s="15"/>
      <c r="C211" s="6"/>
      <c r="D211" s="1">
        <f>+tblRace3B[[#This Row],[Position]]</f>
        <v>0</v>
      </c>
      <c r="E211" s="14" t="str">
        <f>IFERROR(VLOOKUP('Race3-Boy'!$C211,TeamDec!$D$9:$H$465,5,FALSE),"")</f>
        <v/>
      </c>
      <c r="F211" s="16" t="str">
        <f>IFERROR(VLOOKUP('Race3-Boy'!$C211,TeamDec!$D$9:$H$465,3,FALSE),"")</f>
        <v/>
      </c>
      <c r="G211" s="14">
        <f>COUNTIF($E$9:E211,E211)</f>
        <v>143</v>
      </c>
      <c r="H211" s="60"/>
      <c r="J211" s="5"/>
    </row>
    <row r="212" spans="2:10" x14ac:dyDescent="0.35">
      <c r="B212" s="15"/>
      <c r="C212" s="6"/>
      <c r="D212" s="1">
        <f>+tblRace3B[[#This Row],[Position]]</f>
        <v>0</v>
      </c>
      <c r="E212" s="14" t="str">
        <f>IFERROR(VLOOKUP('Race3-Boy'!$C212,TeamDec!$D$9:$H$465,5,FALSE),"")</f>
        <v/>
      </c>
      <c r="F212" s="16" t="str">
        <f>IFERROR(VLOOKUP('Race3-Boy'!$C212,TeamDec!$D$9:$H$465,3,FALSE),"")</f>
        <v/>
      </c>
      <c r="G212" s="14">
        <f>COUNTIF($E$9:E212,E212)</f>
        <v>144</v>
      </c>
      <c r="H212" s="60"/>
      <c r="J212" s="5"/>
    </row>
    <row r="213" spans="2:10" x14ac:dyDescent="0.35">
      <c r="B213" s="15"/>
      <c r="C213" s="6"/>
      <c r="D213" s="1">
        <f>+tblRace3B[[#This Row],[Position]]</f>
        <v>0</v>
      </c>
      <c r="E213" s="14" t="str">
        <f>IFERROR(VLOOKUP('Race3-Boy'!$C213,TeamDec!$D$9:$H$465,5,FALSE),"")</f>
        <v/>
      </c>
      <c r="F213" s="16" t="str">
        <f>IFERROR(VLOOKUP('Race3-Boy'!$C213,TeamDec!$D$9:$H$465,3,FALSE),"")</f>
        <v/>
      </c>
      <c r="G213" s="14">
        <f>COUNTIF($E$9:E213,E213)</f>
        <v>145</v>
      </c>
      <c r="H213" s="60"/>
      <c r="J213" s="5"/>
    </row>
    <row r="214" spans="2:10" x14ac:dyDescent="0.35">
      <c r="B214" s="15"/>
      <c r="C214" s="6"/>
      <c r="D214" s="1">
        <f>+tblRace3B[[#This Row],[Position]]</f>
        <v>0</v>
      </c>
      <c r="E214" s="14" t="str">
        <f>IFERROR(VLOOKUP('Race3-Boy'!$C214,TeamDec!$D$9:$H$465,5,FALSE),"")</f>
        <v/>
      </c>
      <c r="F214" s="16" t="str">
        <f>IFERROR(VLOOKUP('Race3-Boy'!$C214,TeamDec!$D$9:$H$465,3,FALSE),"")</f>
        <v/>
      </c>
      <c r="G214" s="14">
        <f>COUNTIF($E$9:E214,E214)</f>
        <v>146</v>
      </c>
      <c r="H214" s="60"/>
      <c r="J214" s="5"/>
    </row>
    <row r="215" spans="2:10" x14ac:dyDescent="0.35">
      <c r="B215" s="15"/>
      <c r="C215" s="6"/>
      <c r="D215" s="1">
        <f>+tblRace3B[[#This Row],[Position]]</f>
        <v>0</v>
      </c>
      <c r="E215" s="14" t="str">
        <f>IFERROR(VLOOKUP('Race3-Boy'!$C215,TeamDec!$D$9:$H$465,5,FALSE),"")</f>
        <v/>
      </c>
      <c r="F215" s="16" t="str">
        <f>IFERROR(VLOOKUP('Race3-Boy'!$C215,TeamDec!$D$9:$H$465,3,FALSE),"")</f>
        <v/>
      </c>
      <c r="G215" s="14">
        <f>COUNTIF($E$9:E215,E215)</f>
        <v>147</v>
      </c>
      <c r="H215" s="60"/>
      <c r="J215" s="5"/>
    </row>
    <row r="216" spans="2:10" x14ac:dyDescent="0.35">
      <c r="B216" s="15"/>
      <c r="C216" s="6"/>
      <c r="D216" s="1">
        <f>+tblRace3B[[#This Row],[Position]]</f>
        <v>0</v>
      </c>
      <c r="E216" s="14" t="str">
        <f>IFERROR(VLOOKUP('Race3-Boy'!$C216,TeamDec!$D$9:$H$465,5,FALSE),"")</f>
        <v/>
      </c>
      <c r="F216" s="16" t="str">
        <f>IFERROR(VLOOKUP('Race3-Boy'!$C216,TeamDec!$D$9:$H$465,3,FALSE),"")</f>
        <v/>
      </c>
      <c r="G216" s="14">
        <f>COUNTIF($E$9:E216,E216)</f>
        <v>148</v>
      </c>
      <c r="H216" s="60"/>
      <c r="J216" s="5"/>
    </row>
    <row r="217" spans="2:10" x14ac:dyDescent="0.35">
      <c r="B217" s="15"/>
      <c r="C217" s="6"/>
      <c r="D217" s="1">
        <f>+tblRace3B[[#This Row],[Position]]</f>
        <v>0</v>
      </c>
      <c r="E217" s="14" t="str">
        <f>IFERROR(VLOOKUP('Race3-Boy'!$C217,TeamDec!$D$9:$H$465,5,FALSE),"")</f>
        <v/>
      </c>
      <c r="F217" s="16" t="str">
        <f>IFERROR(VLOOKUP('Race3-Boy'!$C217,TeamDec!$D$9:$H$465,3,FALSE),"")</f>
        <v/>
      </c>
      <c r="G217" s="14">
        <f>COUNTIF($E$9:E217,E217)</f>
        <v>149</v>
      </c>
      <c r="H217" s="60"/>
      <c r="J217" s="5"/>
    </row>
    <row r="218" spans="2:10" x14ac:dyDescent="0.35">
      <c r="B218" s="15"/>
      <c r="C218" s="6"/>
      <c r="D218" s="1">
        <f>+tblRace3B[[#This Row],[Position]]</f>
        <v>0</v>
      </c>
      <c r="E218" s="14" t="str">
        <f>IFERROR(VLOOKUP('Race3-Boy'!$C218,TeamDec!$D$9:$H$465,5,FALSE),"")</f>
        <v/>
      </c>
      <c r="F218" s="16" t="str">
        <f>IFERROR(VLOOKUP('Race3-Boy'!$C218,TeamDec!$D$9:$H$465,3,FALSE),"")</f>
        <v/>
      </c>
      <c r="G218" s="14">
        <f>COUNTIF($E$9:E218,E218)</f>
        <v>150</v>
      </c>
      <c r="H218" s="60"/>
      <c r="J218" s="5"/>
    </row>
    <row r="219" spans="2:10" x14ac:dyDescent="0.35">
      <c r="B219" s="15"/>
      <c r="C219" s="6"/>
      <c r="D219" s="1">
        <f>+tblRace3B[[#This Row],[Position]]</f>
        <v>0</v>
      </c>
      <c r="E219" s="14" t="str">
        <f>IFERROR(VLOOKUP('Race3-Boy'!$C219,TeamDec!$D$9:$H$465,5,FALSE),"")</f>
        <v/>
      </c>
      <c r="F219" s="16" t="str">
        <f>IFERROR(VLOOKUP('Race3-Boy'!$C219,TeamDec!$D$9:$H$465,3,FALSE),"")</f>
        <v/>
      </c>
      <c r="G219" s="14">
        <f>COUNTIF($E$9:E219,E219)</f>
        <v>151</v>
      </c>
      <c r="H219" s="60"/>
      <c r="J219" s="5"/>
    </row>
    <row r="220" spans="2:10" x14ac:dyDescent="0.35">
      <c r="B220" s="15"/>
      <c r="C220" s="6"/>
      <c r="D220" s="1">
        <f>+tblRace3B[[#This Row],[Position]]</f>
        <v>0</v>
      </c>
      <c r="E220" s="14" t="str">
        <f>IFERROR(VLOOKUP('Race3-Boy'!$C220,TeamDec!$D$9:$H$465,5,FALSE),"")</f>
        <v/>
      </c>
      <c r="F220" s="16" t="str">
        <f>IFERROR(VLOOKUP('Race3-Boy'!$C220,TeamDec!$D$9:$H$465,3,FALSE),"")</f>
        <v/>
      </c>
      <c r="G220" s="14">
        <f>COUNTIF($E$9:E220,E220)</f>
        <v>152</v>
      </c>
      <c r="H220" s="60"/>
      <c r="J220" s="5"/>
    </row>
    <row r="221" spans="2:10" x14ac:dyDescent="0.35">
      <c r="B221" s="15"/>
      <c r="C221" s="6"/>
      <c r="D221" s="1">
        <f>+tblRace3B[[#This Row],[Position]]</f>
        <v>0</v>
      </c>
      <c r="E221" s="14" t="str">
        <f>IFERROR(VLOOKUP('Race3-Boy'!$C221,TeamDec!$D$9:$H$465,5,FALSE),"")</f>
        <v/>
      </c>
      <c r="F221" s="16" t="str">
        <f>IFERROR(VLOOKUP('Race3-Boy'!$C221,TeamDec!$D$9:$H$465,3,FALSE),"")</f>
        <v/>
      </c>
      <c r="G221" s="14">
        <f>COUNTIF($E$9:E221,E221)</f>
        <v>153</v>
      </c>
      <c r="H221" s="60"/>
      <c r="J221" s="5"/>
    </row>
    <row r="222" spans="2:10" x14ac:dyDescent="0.35">
      <c r="B222" s="15"/>
      <c r="C222" s="6"/>
      <c r="D222" s="1">
        <f>+tblRace3B[[#This Row],[Position]]</f>
        <v>0</v>
      </c>
      <c r="E222" s="14" t="str">
        <f>IFERROR(VLOOKUP('Race3-Boy'!$C222,TeamDec!$D$9:$H$465,5,FALSE),"")</f>
        <v/>
      </c>
      <c r="F222" s="16" t="str">
        <f>IFERROR(VLOOKUP('Race3-Boy'!$C222,TeamDec!$D$9:$H$465,3,FALSE),"")</f>
        <v/>
      </c>
      <c r="G222" s="14">
        <f>COUNTIF($E$9:E222,E222)</f>
        <v>154</v>
      </c>
      <c r="H222" s="60"/>
      <c r="J222" s="5"/>
    </row>
    <row r="223" spans="2:10" x14ac:dyDescent="0.35">
      <c r="B223" s="15"/>
      <c r="C223" s="6"/>
      <c r="D223" s="1">
        <f>+tblRace3B[[#This Row],[Position]]</f>
        <v>0</v>
      </c>
      <c r="E223" s="14" t="str">
        <f>IFERROR(VLOOKUP('Race3-Boy'!$C223,TeamDec!$D$9:$H$465,5,FALSE),"")</f>
        <v/>
      </c>
      <c r="F223" s="16" t="str">
        <f>IFERROR(VLOOKUP('Race3-Boy'!$C223,TeamDec!$D$9:$H$465,3,FALSE),"")</f>
        <v/>
      </c>
      <c r="G223" s="14">
        <f>COUNTIF($E$9:E223,E223)</f>
        <v>155</v>
      </c>
      <c r="H223" s="60"/>
      <c r="J223" s="5"/>
    </row>
    <row r="224" spans="2:10" x14ac:dyDescent="0.35">
      <c r="B224" s="15"/>
      <c r="C224" s="6"/>
      <c r="D224" s="1">
        <f>+tblRace3B[[#This Row],[Position]]</f>
        <v>0</v>
      </c>
      <c r="E224" s="14" t="str">
        <f>IFERROR(VLOOKUP('Race3-Boy'!$C224,TeamDec!$D$9:$H$465,5,FALSE),"")</f>
        <v/>
      </c>
      <c r="F224" s="16" t="str">
        <f>IFERROR(VLOOKUP('Race3-Boy'!$C224,TeamDec!$D$9:$H$465,3,FALSE),"")</f>
        <v/>
      </c>
      <c r="G224" s="14">
        <f>COUNTIF($E$9:E224,E224)</f>
        <v>156</v>
      </c>
      <c r="H224" s="60"/>
      <c r="J224" s="5"/>
    </row>
    <row r="225" spans="2:10" x14ac:dyDescent="0.35">
      <c r="B225" s="15"/>
      <c r="C225" s="6"/>
      <c r="D225" s="1">
        <f>+tblRace3B[[#This Row],[Position]]</f>
        <v>0</v>
      </c>
      <c r="E225" s="14" t="str">
        <f>IFERROR(VLOOKUP('Race3-Boy'!$C225,TeamDec!$D$9:$H$465,5,FALSE),"")</f>
        <v/>
      </c>
      <c r="F225" s="16" t="str">
        <f>IFERROR(VLOOKUP('Race3-Boy'!$C225,TeamDec!$D$9:$H$465,3,FALSE),"")</f>
        <v/>
      </c>
      <c r="G225" s="14">
        <f>COUNTIF($E$9:E225,E225)</f>
        <v>157</v>
      </c>
      <c r="H225" s="60"/>
      <c r="J225" s="5"/>
    </row>
    <row r="226" spans="2:10" x14ac:dyDescent="0.35">
      <c r="B226" s="15"/>
      <c r="C226" s="6"/>
      <c r="D226" s="1">
        <f>+tblRace3B[[#This Row],[Position]]</f>
        <v>0</v>
      </c>
      <c r="E226" s="14" t="str">
        <f>IFERROR(VLOOKUP('Race3-Boy'!$C226,TeamDec!$D$9:$H$465,5,FALSE),"")</f>
        <v/>
      </c>
      <c r="F226" s="16" t="str">
        <f>IFERROR(VLOOKUP('Race3-Boy'!$C226,TeamDec!$D$9:$H$465,3,FALSE),"")</f>
        <v/>
      </c>
      <c r="G226" s="14">
        <f>COUNTIF($E$9:E226,E226)</f>
        <v>158</v>
      </c>
      <c r="H226" s="60"/>
      <c r="J226" s="5"/>
    </row>
    <row r="227" spans="2:10" x14ac:dyDescent="0.35">
      <c r="B227" s="15"/>
      <c r="C227" s="6"/>
      <c r="D227" s="1">
        <f>+tblRace3B[[#This Row],[Position]]</f>
        <v>0</v>
      </c>
      <c r="E227" s="14" t="str">
        <f>IFERROR(VLOOKUP('Race3-Boy'!$C227,TeamDec!$D$9:$H$465,5,FALSE),"")</f>
        <v/>
      </c>
      <c r="F227" s="16" t="str">
        <f>IFERROR(VLOOKUP('Race3-Boy'!$C227,TeamDec!$D$9:$H$465,3,FALSE),"")</f>
        <v/>
      </c>
      <c r="G227" s="14">
        <f>COUNTIF($E$9:E227,E227)</f>
        <v>159</v>
      </c>
      <c r="H227" s="60"/>
      <c r="J227" s="5"/>
    </row>
    <row r="228" spans="2:10" x14ac:dyDescent="0.35">
      <c r="B228" s="15"/>
      <c r="C228" s="6"/>
      <c r="D228" s="1">
        <f>+tblRace3B[[#This Row],[Position]]</f>
        <v>0</v>
      </c>
      <c r="E228" s="14" t="str">
        <f>IFERROR(VLOOKUP('Race3-Boy'!$C228,TeamDec!$D$9:$H$465,5,FALSE),"")</f>
        <v/>
      </c>
      <c r="F228" s="16" t="str">
        <f>IFERROR(VLOOKUP('Race3-Boy'!$C228,TeamDec!$D$9:$H$465,3,FALSE),"")</f>
        <v/>
      </c>
      <c r="G228" s="14">
        <f>COUNTIF($E$9:E228,E228)</f>
        <v>160</v>
      </c>
      <c r="H228" s="60"/>
      <c r="J228" s="5"/>
    </row>
    <row r="229" spans="2:10" x14ac:dyDescent="0.35">
      <c r="B229" s="15"/>
      <c r="C229" s="6"/>
      <c r="D229" s="1">
        <f>+tblRace3B[[#This Row],[Position]]</f>
        <v>0</v>
      </c>
      <c r="E229" s="14" t="str">
        <f>IFERROR(VLOOKUP('Race3-Boy'!$C229,TeamDec!$D$9:$H$465,5,FALSE),"")</f>
        <v/>
      </c>
      <c r="F229" s="16" t="str">
        <f>IFERROR(VLOOKUP('Race3-Boy'!$C229,TeamDec!$D$9:$H$465,3,FALSE),"")</f>
        <v/>
      </c>
      <c r="G229" s="14">
        <f>COUNTIF($E$9:E229,E229)</f>
        <v>161</v>
      </c>
      <c r="H229" s="60"/>
      <c r="J229" s="5"/>
    </row>
    <row r="230" spans="2:10" x14ac:dyDescent="0.35">
      <c r="B230" s="15"/>
      <c r="C230" s="6"/>
      <c r="D230" s="1">
        <f>+tblRace3B[[#This Row],[Position]]</f>
        <v>0</v>
      </c>
      <c r="E230" s="14" t="str">
        <f>IFERROR(VLOOKUP('Race3-Boy'!$C230,TeamDec!$D$9:$H$465,5,FALSE),"")</f>
        <v/>
      </c>
      <c r="F230" s="16" t="str">
        <f>IFERROR(VLOOKUP('Race3-Boy'!$C230,TeamDec!$D$9:$H$465,3,FALSE),"")</f>
        <v/>
      </c>
      <c r="G230" s="14">
        <f>COUNTIF($E$9:E230,E230)</f>
        <v>162</v>
      </c>
      <c r="H230" s="60"/>
      <c r="J230" s="5"/>
    </row>
    <row r="231" spans="2:10" x14ac:dyDescent="0.35">
      <c r="B231" s="15"/>
      <c r="C231" s="6"/>
      <c r="D231" s="1">
        <f>+tblRace3B[[#This Row],[Position]]</f>
        <v>0</v>
      </c>
      <c r="E231" s="14" t="str">
        <f>IFERROR(VLOOKUP('Race3-Boy'!$C231,TeamDec!$D$9:$H$465,5,FALSE),"")</f>
        <v/>
      </c>
      <c r="F231" s="16" t="str">
        <f>IFERROR(VLOOKUP('Race3-Boy'!$C231,TeamDec!$D$9:$H$465,3,FALSE),"")</f>
        <v/>
      </c>
      <c r="G231" s="14">
        <f>COUNTIF($E$9:E231,E231)</f>
        <v>163</v>
      </c>
      <c r="H231" s="60"/>
      <c r="J231" s="5"/>
    </row>
    <row r="232" spans="2:10" x14ac:dyDescent="0.35">
      <c r="B232" s="15"/>
      <c r="C232" s="6"/>
      <c r="D232" s="1">
        <f>+tblRace3B[[#This Row],[Position]]</f>
        <v>0</v>
      </c>
      <c r="E232" s="14" t="str">
        <f>IFERROR(VLOOKUP('Race3-Boy'!$C232,TeamDec!$D$9:$H$465,5,FALSE),"")</f>
        <v/>
      </c>
      <c r="F232" s="16" t="str">
        <f>IFERROR(VLOOKUP('Race3-Boy'!$C232,TeamDec!$D$9:$H$465,3,FALSE),"")</f>
        <v/>
      </c>
      <c r="G232" s="14">
        <f>COUNTIF($E$9:E232,E232)</f>
        <v>164</v>
      </c>
      <c r="H232" s="60"/>
      <c r="J232" s="5"/>
    </row>
    <row r="233" spans="2:10" x14ac:dyDescent="0.35">
      <c r="B233" s="15"/>
      <c r="C233" s="6"/>
      <c r="D233" s="1">
        <f>+tblRace3B[[#This Row],[Position]]</f>
        <v>0</v>
      </c>
      <c r="E233" s="14" t="str">
        <f>IFERROR(VLOOKUP('Race3-Boy'!$C233,TeamDec!$D$9:$H$465,5,FALSE),"")</f>
        <v/>
      </c>
      <c r="F233" s="16" t="str">
        <f>IFERROR(VLOOKUP('Race3-Boy'!$C233,TeamDec!$D$9:$H$465,3,FALSE),"")</f>
        <v/>
      </c>
      <c r="G233" s="14">
        <f>COUNTIF($E$9:E233,E233)</f>
        <v>165</v>
      </c>
      <c r="H233" s="60"/>
      <c r="J233" s="5"/>
    </row>
    <row r="234" spans="2:10" x14ac:dyDescent="0.35">
      <c r="B234" s="15"/>
      <c r="C234" s="6"/>
      <c r="D234" s="1">
        <f>+tblRace3B[[#This Row],[Position]]</f>
        <v>0</v>
      </c>
      <c r="E234" s="14" t="str">
        <f>IFERROR(VLOOKUP('Race3-Boy'!$C234,TeamDec!$D$9:$H$465,5,FALSE),"")</f>
        <v/>
      </c>
      <c r="F234" s="16" t="str">
        <f>IFERROR(VLOOKUP('Race3-Boy'!$C234,TeamDec!$D$9:$H$465,3,FALSE),"")</f>
        <v/>
      </c>
      <c r="G234" s="14">
        <f>COUNTIF($E$9:E234,E234)</f>
        <v>166</v>
      </c>
      <c r="H234" s="60"/>
      <c r="J234" s="5"/>
    </row>
    <row r="235" spans="2:10" x14ac:dyDescent="0.35">
      <c r="B235" s="15"/>
      <c r="C235" s="6"/>
      <c r="D235" s="1">
        <f>+tblRace3B[[#This Row],[Position]]</f>
        <v>0</v>
      </c>
      <c r="E235" s="14" t="str">
        <f>IFERROR(VLOOKUP('Race3-Boy'!$C235,TeamDec!$D$9:$H$465,5,FALSE),"")</f>
        <v/>
      </c>
      <c r="F235" s="16" t="str">
        <f>IFERROR(VLOOKUP('Race3-Boy'!$C235,TeamDec!$D$9:$H$465,3,FALSE),"")</f>
        <v/>
      </c>
      <c r="G235" s="14">
        <f>COUNTIF($E$9:E235,E235)</f>
        <v>167</v>
      </c>
      <c r="H235" s="60"/>
      <c r="J235" s="5"/>
    </row>
    <row r="236" spans="2:10" x14ac:dyDescent="0.35">
      <c r="B236" s="15"/>
      <c r="C236" s="6"/>
      <c r="D236" s="1">
        <f>+tblRace3B[[#This Row],[Position]]</f>
        <v>0</v>
      </c>
      <c r="E236" s="14" t="str">
        <f>IFERROR(VLOOKUP('Race3-Boy'!$C236,TeamDec!$D$9:$H$465,5,FALSE),"")</f>
        <v/>
      </c>
      <c r="F236" s="16" t="str">
        <f>IFERROR(VLOOKUP('Race3-Boy'!$C236,TeamDec!$D$9:$H$465,3,FALSE),"")</f>
        <v/>
      </c>
      <c r="G236" s="14">
        <f>COUNTIF($E$9:E236,E236)</f>
        <v>168</v>
      </c>
      <c r="H236" s="60"/>
      <c r="J236" s="5"/>
    </row>
    <row r="237" spans="2:10" x14ac:dyDescent="0.35">
      <c r="B237" s="15"/>
      <c r="C237" s="6"/>
      <c r="D237" s="1">
        <f>+tblRace3B[[#This Row],[Position]]</f>
        <v>0</v>
      </c>
      <c r="E237" s="14" t="str">
        <f>IFERROR(VLOOKUP('Race3-Boy'!$C237,TeamDec!$D$9:$H$465,5,FALSE),"")</f>
        <v/>
      </c>
      <c r="F237" s="16" t="str">
        <f>IFERROR(VLOOKUP('Race3-Boy'!$C237,TeamDec!$D$9:$H$465,3,FALSE),"")</f>
        <v/>
      </c>
      <c r="G237" s="14">
        <f>COUNTIF($E$9:E237,E237)</f>
        <v>169</v>
      </c>
      <c r="H237" s="60"/>
      <c r="J237" s="5"/>
    </row>
    <row r="238" spans="2:10" x14ac:dyDescent="0.35">
      <c r="B238" s="15"/>
      <c r="C238" s="6"/>
      <c r="D238" s="1">
        <f>+tblRace3B[[#This Row],[Position]]</f>
        <v>0</v>
      </c>
      <c r="E238" s="14" t="str">
        <f>IFERROR(VLOOKUP('Race3-Boy'!$C238,TeamDec!$D$9:$H$465,5,FALSE),"")</f>
        <v/>
      </c>
      <c r="F238" s="16" t="str">
        <f>IFERROR(VLOOKUP('Race3-Boy'!$C238,TeamDec!$D$9:$H$465,3,FALSE),"")</f>
        <v/>
      </c>
      <c r="G238" s="14">
        <f>COUNTIF($E$9:E238,E238)</f>
        <v>170</v>
      </c>
      <c r="H238" s="60"/>
      <c r="J238" s="5"/>
    </row>
    <row r="239" spans="2:10" x14ac:dyDescent="0.35">
      <c r="B239" s="15"/>
      <c r="C239" s="6"/>
      <c r="D239" s="1">
        <f>+tblRace3B[[#This Row],[Position]]</f>
        <v>0</v>
      </c>
      <c r="E239" s="14" t="str">
        <f>IFERROR(VLOOKUP('Race3-Boy'!$C239,TeamDec!$D$9:$H$465,5,FALSE),"")</f>
        <v/>
      </c>
      <c r="F239" s="16" t="str">
        <f>IFERROR(VLOOKUP('Race3-Boy'!$C239,TeamDec!$D$9:$H$465,3,FALSE),"")</f>
        <v/>
      </c>
      <c r="G239" s="14">
        <f>COUNTIF($E$9:E239,E239)</f>
        <v>171</v>
      </c>
      <c r="H239" s="60"/>
      <c r="J239" s="5"/>
    </row>
    <row r="240" spans="2:10" x14ac:dyDescent="0.35">
      <c r="B240" s="15"/>
      <c r="C240" s="6"/>
      <c r="D240" s="1">
        <f>+tblRace3B[[#This Row],[Position]]</f>
        <v>0</v>
      </c>
      <c r="E240" s="14" t="str">
        <f>IFERROR(VLOOKUP('Race3-Boy'!$C240,TeamDec!$D$9:$H$465,5,FALSE),"")</f>
        <v/>
      </c>
      <c r="F240" s="16" t="str">
        <f>IFERROR(VLOOKUP('Race3-Boy'!$C240,TeamDec!$D$9:$H$465,3,FALSE),"")</f>
        <v/>
      </c>
      <c r="G240" s="14">
        <f>COUNTIF($E$9:E240,E240)</f>
        <v>172</v>
      </c>
      <c r="H240" s="60"/>
      <c r="J240" s="5"/>
    </row>
    <row r="241" spans="2:10" x14ac:dyDescent="0.35">
      <c r="B241" s="15"/>
      <c r="C241" s="6"/>
      <c r="D241" s="1">
        <f>+tblRace3B[[#This Row],[Position]]</f>
        <v>0</v>
      </c>
      <c r="E241" s="14" t="str">
        <f>IFERROR(VLOOKUP('Race3-Boy'!$C241,TeamDec!$D$9:$H$465,5,FALSE),"")</f>
        <v/>
      </c>
      <c r="F241" s="16" t="str">
        <f>IFERROR(VLOOKUP('Race3-Boy'!$C241,TeamDec!$D$9:$H$465,3,FALSE),"")</f>
        <v/>
      </c>
      <c r="G241" s="14">
        <f>COUNTIF($E$9:E241,E241)</f>
        <v>173</v>
      </c>
      <c r="H241" s="60"/>
      <c r="J241" s="5"/>
    </row>
    <row r="242" spans="2:10" x14ac:dyDescent="0.35">
      <c r="B242" s="15"/>
      <c r="C242" s="6"/>
      <c r="D242" s="1">
        <f>+tblRace3B[[#This Row],[Position]]</f>
        <v>0</v>
      </c>
      <c r="E242" s="14" t="str">
        <f>IFERROR(VLOOKUP('Race3-Boy'!$C242,TeamDec!$D$9:$H$465,5,FALSE),"")</f>
        <v/>
      </c>
      <c r="F242" s="16" t="str">
        <f>IFERROR(VLOOKUP('Race3-Boy'!$C242,TeamDec!$D$9:$H$465,3,FALSE),"")</f>
        <v/>
      </c>
      <c r="G242" s="14">
        <f>COUNTIF($E$9:E242,E242)</f>
        <v>174</v>
      </c>
      <c r="H242" s="60"/>
      <c r="J242" s="5"/>
    </row>
    <row r="243" spans="2:10" x14ac:dyDescent="0.35">
      <c r="B243" s="15"/>
      <c r="C243" s="6"/>
      <c r="D243" s="1">
        <f>+tblRace3B[[#This Row],[Position]]</f>
        <v>0</v>
      </c>
      <c r="E243" s="14" t="str">
        <f>IFERROR(VLOOKUP('Race3-Boy'!$C243,TeamDec!$D$9:$H$465,5,FALSE),"")</f>
        <v/>
      </c>
      <c r="F243" s="16" t="str">
        <f>IFERROR(VLOOKUP('Race3-Boy'!$C243,TeamDec!$D$9:$H$465,3,FALSE),"")</f>
        <v/>
      </c>
      <c r="G243" s="14">
        <f>COUNTIF($E$9:E243,E243)</f>
        <v>175</v>
      </c>
      <c r="H243" s="60"/>
      <c r="J243" s="5"/>
    </row>
    <row r="244" spans="2:10" x14ac:dyDescent="0.35">
      <c r="B244" s="15"/>
      <c r="C244" s="6"/>
      <c r="D244" s="1">
        <f>+tblRace3B[[#This Row],[Position]]</f>
        <v>0</v>
      </c>
      <c r="E244" s="14" t="str">
        <f>IFERROR(VLOOKUP('Race3-Boy'!$C244,TeamDec!$D$9:$H$465,5,FALSE),"")</f>
        <v/>
      </c>
      <c r="F244" s="16" t="str">
        <f>IFERROR(VLOOKUP('Race3-Boy'!$C244,TeamDec!$D$9:$H$465,3,FALSE),"")</f>
        <v/>
      </c>
      <c r="G244" s="14">
        <f>COUNTIF($E$9:E244,E244)</f>
        <v>176</v>
      </c>
      <c r="H244" s="60"/>
      <c r="J244" s="5"/>
    </row>
    <row r="245" spans="2:10" x14ac:dyDescent="0.35">
      <c r="B245" s="15"/>
      <c r="C245" s="6"/>
      <c r="D245" s="1">
        <f>+tblRace3B[[#This Row],[Position]]</f>
        <v>0</v>
      </c>
      <c r="E245" s="14" t="str">
        <f>IFERROR(VLOOKUP('Race3-Boy'!$C245,TeamDec!$D$9:$H$465,5,FALSE),"")</f>
        <v/>
      </c>
      <c r="F245" s="16" t="str">
        <f>IFERROR(VLOOKUP('Race3-Boy'!$C245,TeamDec!$D$9:$H$465,3,FALSE),"")</f>
        <v/>
      </c>
      <c r="G245" s="14">
        <f>COUNTIF($E$9:E245,E245)</f>
        <v>177</v>
      </c>
      <c r="H245" s="60"/>
      <c r="J245" s="5"/>
    </row>
    <row r="246" spans="2:10" x14ac:dyDescent="0.35">
      <c r="B246" s="15"/>
      <c r="C246" s="6"/>
      <c r="D246" s="1">
        <f>+tblRace3B[[#This Row],[Position]]</f>
        <v>0</v>
      </c>
      <c r="E246" s="14" t="str">
        <f>IFERROR(VLOOKUP('Race3-Boy'!$C246,TeamDec!$D$9:$H$465,5,FALSE),"")</f>
        <v/>
      </c>
      <c r="F246" s="16" t="str">
        <f>IFERROR(VLOOKUP('Race3-Boy'!$C246,TeamDec!$D$9:$H$465,3,FALSE),"")</f>
        <v/>
      </c>
      <c r="G246" s="14">
        <f>COUNTIF($E$9:E246,E246)</f>
        <v>178</v>
      </c>
      <c r="H246" s="60"/>
      <c r="J246" s="5"/>
    </row>
    <row r="247" spans="2:10" x14ac:dyDescent="0.35">
      <c r="B247" s="15"/>
      <c r="C247" s="6"/>
      <c r="D247" s="1">
        <f>+tblRace3B[[#This Row],[Position]]</f>
        <v>0</v>
      </c>
      <c r="E247" s="14" t="str">
        <f>IFERROR(VLOOKUP('Race3-Boy'!$C247,TeamDec!$D$9:$H$465,5,FALSE),"")</f>
        <v/>
      </c>
      <c r="F247" s="16" t="str">
        <f>IFERROR(VLOOKUP('Race3-Boy'!$C247,TeamDec!$D$9:$H$465,3,FALSE),"")</f>
        <v/>
      </c>
      <c r="G247" s="14">
        <f>COUNTIF($E$9:E247,E247)</f>
        <v>179</v>
      </c>
      <c r="H247" s="60"/>
      <c r="J247" s="5"/>
    </row>
    <row r="248" spans="2:10" x14ac:dyDescent="0.35">
      <c r="B248" s="15"/>
      <c r="C248" s="6"/>
      <c r="D248" s="1">
        <f>+tblRace3B[[#This Row],[Position]]</f>
        <v>0</v>
      </c>
      <c r="E248" s="14" t="str">
        <f>IFERROR(VLOOKUP('Race3-Boy'!$C248,TeamDec!$D$9:$H$465,5,FALSE),"")</f>
        <v/>
      </c>
      <c r="F248" s="16" t="str">
        <f>IFERROR(VLOOKUP('Race3-Boy'!$C248,TeamDec!$D$9:$H$465,3,FALSE),"")</f>
        <v/>
      </c>
      <c r="G248" s="14">
        <f>COUNTIF($E$9:E248,E248)</f>
        <v>180</v>
      </c>
      <c r="H248" s="60"/>
      <c r="J248" s="5"/>
    </row>
    <row r="249" spans="2:10" x14ac:dyDescent="0.35">
      <c r="B249" s="15"/>
      <c r="C249" s="6"/>
      <c r="D249" s="1">
        <f>+tblRace3B[[#This Row],[Position]]</f>
        <v>0</v>
      </c>
      <c r="E249" s="14" t="str">
        <f>IFERROR(VLOOKUP('Race3-Boy'!$C249,TeamDec!$D$9:$H$465,5,FALSE),"")</f>
        <v/>
      </c>
      <c r="F249" s="16" t="str">
        <f>IFERROR(VLOOKUP('Race3-Boy'!$C249,TeamDec!$D$9:$H$465,3,FALSE),"")</f>
        <v/>
      </c>
      <c r="G249" s="14">
        <f>COUNTIF($E$9:E249,E249)</f>
        <v>181</v>
      </c>
      <c r="H249" s="60"/>
      <c r="J249" s="5"/>
    </row>
    <row r="250" spans="2:10" x14ac:dyDescent="0.35">
      <c r="B250" s="15"/>
      <c r="C250" s="6"/>
      <c r="D250" s="1">
        <f>+tblRace3B[[#This Row],[Position]]</f>
        <v>0</v>
      </c>
      <c r="E250" s="14" t="str">
        <f>IFERROR(VLOOKUP('Race3-Boy'!$C250,TeamDec!$D$9:$H$465,5,FALSE),"")</f>
        <v/>
      </c>
      <c r="F250" s="16" t="str">
        <f>IFERROR(VLOOKUP('Race3-Boy'!$C250,TeamDec!$D$9:$H$465,3,FALSE),"")</f>
        <v/>
      </c>
      <c r="G250" s="14">
        <f>COUNTIF($E$9:E250,E250)</f>
        <v>182</v>
      </c>
      <c r="H250" s="60"/>
      <c r="J250" s="5"/>
    </row>
    <row r="251" spans="2:10" x14ac:dyDescent="0.35">
      <c r="B251" s="15"/>
      <c r="C251" s="6"/>
      <c r="D251" s="1">
        <f>+tblRace3B[[#This Row],[Position]]</f>
        <v>0</v>
      </c>
      <c r="E251" s="14" t="str">
        <f>IFERROR(VLOOKUP('Race3-Boy'!$C251,TeamDec!$D$9:$H$465,5,FALSE),"")</f>
        <v/>
      </c>
      <c r="F251" s="16" t="str">
        <f>IFERROR(VLOOKUP('Race3-Boy'!$C251,TeamDec!$D$9:$H$465,3,FALSE),"")</f>
        <v/>
      </c>
      <c r="G251" s="14">
        <f>COUNTIF($E$9:E251,E251)</f>
        <v>183</v>
      </c>
      <c r="H251" s="60"/>
      <c r="J251" s="5"/>
    </row>
    <row r="252" spans="2:10" x14ac:dyDescent="0.35">
      <c r="B252" s="15"/>
      <c r="C252" s="6"/>
      <c r="D252" s="1">
        <f>+tblRace3B[[#This Row],[Position]]</f>
        <v>0</v>
      </c>
      <c r="E252" s="14" t="str">
        <f>IFERROR(VLOOKUP('Race3-Boy'!$C252,TeamDec!$D$9:$H$465,5,FALSE),"")</f>
        <v/>
      </c>
      <c r="F252" s="16" t="str">
        <f>IFERROR(VLOOKUP('Race3-Boy'!$C252,TeamDec!$D$9:$H$465,3,FALSE),"")</f>
        <v/>
      </c>
      <c r="G252" s="14">
        <f>COUNTIF($E$9:E252,E252)</f>
        <v>184</v>
      </c>
      <c r="H252" s="60"/>
      <c r="J252" s="5"/>
    </row>
    <row r="253" spans="2:10" x14ac:dyDescent="0.35">
      <c r="B253" s="15"/>
      <c r="C253" s="6"/>
      <c r="D253" s="1">
        <f>+tblRace3B[[#This Row],[Position]]</f>
        <v>0</v>
      </c>
      <c r="E253" s="14" t="str">
        <f>IFERROR(VLOOKUP('Race3-Boy'!$C253,TeamDec!$D$9:$H$465,5,FALSE),"")</f>
        <v/>
      </c>
      <c r="F253" s="16" t="str">
        <f>IFERROR(VLOOKUP('Race3-Boy'!$C253,TeamDec!$D$9:$H$465,3,FALSE),"")</f>
        <v/>
      </c>
      <c r="G253" s="14">
        <f>COUNTIF($E$9:E253,E253)</f>
        <v>185</v>
      </c>
      <c r="H253" s="60"/>
      <c r="J253" s="5"/>
    </row>
    <row r="254" spans="2:10" x14ac:dyDescent="0.35">
      <c r="B254" s="15"/>
      <c r="C254" s="6"/>
      <c r="D254" s="1">
        <f>+tblRace3B[[#This Row],[Position]]</f>
        <v>0</v>
      </c>
      <c r="E254" s="14" t="str">
        <f>IFERROR(VLOOKUP('Race3-Boy'!$C254,TeamDec!$D$9:$H$465,5,FALSE),"")</f>
        <v/>
      </c>
      <c r="F254" s="16" t="str">
        <f>IFERROR(VLOOKUP('Race3-Boy'!$C254,TeamDec!$D$9:$H$465,3,FALSE),"")</f>
        <v/>
      </c>
      <c r="G254" s="14">
        <f>COUNTIF($E$9:E254,E254)</f>
        <v>186</v>
      </c>
      <c r="H254" s="60"/>
      <c r="J254" s="5"/>
    </row>
    <row r="255" spans="2:10" x14ac:dyDescent="0.35">
      <c r="B255" s="15"/>
      <c r="C255" s="6"/>
      <c r="D255" s="1">
        <f>+tblRace3B[[#This Row],[Position]]</f>
        <v>0</v>
      </c>
      <c r="E255" s="14" t="str">
        <f>IFERROR(VLOOKUP('Race3-Boy'!$C255,TeamDec!$D$9:$H$465,5,FALSE),"")</f>
        <v/>
      </c>
      <c r="F255" s="16" t="str">
        <f>IFERROR(VLOOKUP('Race3-Boy'!$C255,TeamDec!$D$9:$H$465,3,FALSE),"")</f>
        <v/>
      </c>
      <c r="G255" s="14">
        <f>COUNTIF($E$9:E255,E255)</f>
        <v>187</v>
      </c>
      <c r="H255" s="60"/>
      <c r="J255" s="5"/>
    </row>
    <row r="256" spans="2:10" x14ac:dyDescent="0.35">
      <c r="B256" s="15"/>
      <c r="C256" s="6"/>
      <c r="D256" s="1">
        <f>+tblRace3B[[#This Row],[Position]]</f>
        <v>0</v>
      </c>
      <c r="E256" s="14" t="str">
        <f>IFERROR(VLOOKUP('Race3-Boy'!$C256,TeamDec!$D$9:$H$465,5,FALSE),"")</f>
        <v/>
      </c>
      <c r="F256" s="16" t="str">
        <f>IFERROR(VLOOKUP('Race3-Boy'!$C256,TeamDec!$D$9:$H$465,3,FALSE),"")</f>
        <v/>
      </c>
      <c r="G256" s="14">
        <f>COUNTIF($E$9:E256,E256)</f>
        <v>188</v>
      </c>
      <c r="H256" s="60"/>
      <c r="J256" s="5"/>
    </row>
    <row r="257" spans="2:10" x14ac:dyDescent="0.35">
      <c r="B257" s="15"/>
      <c r="C257" s="6"/>
      <c r="D257" s="1">
        <f>+tblRace3B[[#This Row],[Position]]</f>
        <v>0</v>
      </c>
      <c r="E257" s="14" t="str">
        <f>IFERROR(VLOOKUP('Race3-Boy'!$C257,TeamDec!$D$9:$H$465,5,FALSE),"")</f>
        <v/>
      </c>
      <c r="F257" s="16" t="str">
        <f>IFERROR(VLOOKUP('Race3-Boy'!$C257,TeamDec!$D$9:$H$465,3,FALSE),"")</f>
        <v/>
      </c>
      <c r="G257" s="14">
        <f>COUNTIF($E$9:E257,E257)</f>
        <v>189</v>
      </c>
      <c r="H257" s="60"/>
      <c r="J257" s="5"/>
    </row>
    <row r="258" spans="2:10" x14ac:dyDescent="0.35">
      <c r="B258" s="15"/>
      <c r="C258" s="6"/>
      <c r="D258" s="1">
        <f>+tblRace3B[[#This Row],[Position]]</f>
        <v>0</v>
      </c>
      <c r="E258" s="14" t="str">
        <f>IFERROR(VLOOKUP('Race3-Boy'!$C258,TeamDec!$D$9:$H$465,5,FALSE),"")</f>
        <v/>
      </c>
      <c r="F258" s="16" t="str">
        <f>IFERROR(VLOOKUP('Race3-Boy'!$C258,TeamDec!$D$9:$H$465,3,FALSE),"")</f>
        <v/>
      </c>
      <c r="G258" s="14">
        <f>COUNTIF($E$9:E258,E258)</f>
        <v>190</v>
      </c>
      <c r="H258" s="60"/>
      <c r="J258" s="5"/>
    </row>
    <row r="259" spans="2:10" x14ac:dyDescent="0.35">
      <c r="B259" s="15"/>
      <c r="C259" s="6"/>
      <c r="D259" s="1">
        <f>+tblRace3B[[#This Row],[Position]]</f>
        <v>0</v>
      </c>
      <c r="E259" s="14" t="str">
        <f>IFERROR(VLOOKUP('Race3-Boy'!$C259,TeamDec!$D$9:$H$465,5,FALSE),"")</f>
        <v/>
      </c>
      <c r="F259" s="16" t="str">
        <f>IFERROR(VLOOKUP('Race3-Boy'!$C259,TeamDec!$D$9:$H$465,3,FALSE),"")</f>
        <v/>
      </c>
      <c r="G259" s="14">
        <f>COUNTIF($E$9:E259,E259)</f>
        <v>191</v>
      </c>
      <c r="H259" s="60"/>
      <c r="J259" s="5"/>
    </row>
    <row r="260" spans="2:10" x14ac:dyDescent="0.35">
      <c r="B260" s="15"/>
      <c r="C260" s="6"/>
      <c r="D260" s="1">
        <f>+tblRace3B[[#This Row],[Position]]</f>
        <v>0</v>
      </c>
      <c r="E260" s="14" t="str">
        <f>IFERROR(VLOOKUP('Race3-Boy'!$C260,TeamDec!$D$9:$H$465,5,FALSE),"")</f>
        <v/>
      </c>
      <c r="F260" s="16" t="str">
        <f>IFERROR(VLOOKUP('Race3-Boy'!$C260,TeamDec!$D$9:$H$465,3,FALSE),"")</f>
        <v/>
      </c>
      <c r="G260" s="14">
        <f>COUNTIF($E$9:E260,E260)</f>
        <v>192</v>
      </c>
      <c r="H260" s="60"/>
      <c r="J260" s="5"/>
    </row>
    <row r="261" spans="2:10" x14ac:dyDescent="0.35">
      <c r="B261" s="15"/>
      <c r="C261" s="6"/>
      <c r="D261" s="1">
        <f>+tblRace3B[[#This Row],[Position]]</f>
        <v>0</v>
      </c>
      <c r="E261" s="14" t="str">
        <f>IFERROR(VLOOKUP('Race3-Boy'!$C261,TeamDec!$D$9:$H$465,5,FALSE),"")</f>
        <v/>
      </c>
      <c r="F261" s="16" t="str">
        <f>IFERROR(VLOOKUP('Race3-Boy'!$C261,TeamDec!$D$9:$H$465,3,FALSE),"")</f>
        <v/>
      </c>
      <c r="G261" s="14">
        <f>COUNTIF($E$9:E261,E261)</f>
        <v>193</v>
      </c>
      <c r="H261" s="60"/>
      <c r="J261" s="5"/>
    </row>
    <row r="262" spans="2:10" x14ac:dyDescent="0.35">
      <c r="B262" s="15"/>
      <c r="C262" s="6"/>
      <c r="D262" s="1">
        <f>+tblRace3B[[#This Row],[Position]]</f>
        <v>0</v>
      </c>
      <c r="E262" s="14" t="str">
        <f>IFERROR(VLOOKUP('Race3-Boy'!$C262,TeamDec!$D$9:$H$465,5,FALSE),"")</f>
        <v/>
      </c>
      <c r="F262" s="16" t="str">
        <f>IFERROR(VLOOKUP('Race3-Boy'!$C262,TeamDec!$D$9:$H$465,3,FALSE),"")</f>
        <v/>
      </c>
      <c r="G262" s="14">
        <f>COUNTIF($E$9:E262,E262)</f>
        <v>194</v>
      </c>
      <c r="H262" s="60"/>
      <c r="J262" s="5"/>
    </row>
    <row r="263" spans="2:10" x14ac:dyDescent="0.35">
      <c r="B263" s="15"/>
      <c r="C263" s="6"/>
      <c r="D263" s="1">
        <f>+tblRace3B[[#This Row],[Position]]</f>
        <v>0</v>
      </c>
      <c r="E263" s="14" t="str">
        <f>IFERROR(VLOOKUP('Race3-Boy'!$C263,TeamDec!$D$9:$H$465,5,FALSE),"")</f>
        <v/>
      </c>
      <c r="F263" s="16" t="str">
        <f>IFERROR(VLOOKUP('Race3-Boy'!$C263,TeamDec!$D$9:$H$465,3,FALSE),"")</f>
        <v/>
      </c>
      <c r="G263" s="14">
        <f>COUNTIF($E$9:E263,E263)</f>
        <v>195</v>
      </c>
      <c r="H263" s="60"/>
      <c r="J263" s="5"/>
    </row>
    <row r="264" spans="2:10" x14ac:dyDescent="0.35">
      <c r="B264" s="15"/>
      <c r="C264" s="6"/>
      <c r="D264" s="1">
        <f>+tblRace3B[[#This Row],[Position]]</f>
        <v>0</v>
      </c>
      <c r="E264" s="14" t="str">
        <f>IFERROR(VLOOKUP('Race3-Boy'!$C264,TeamDec!$D$9:$H$465,5,FALSE),"")</f>
        <v/>
      </c>
      <c r="F264" s="16" t="str">
        <f>IFERROR(VLOOKUP('Race3-Boy'!$C264,TeamDec!$D$9:$H$465,3,FALSE),"")</f>
        <v/>
      </c>
      <c r="G264" s="14">
        <f>COUNTIF($E$9:E264,E264)</f>
        <v>196</v>
      </c>
      <c r="H264" s="60"/>
      <c r="J264" s="5"/>
    </row>
    <row r="265" spans="2:10" x14ac:dyDescent="0.35">
      <c r="B265" s="15"/>
      <c r="C265" s="6"/>
      <c r="D265" s="1">
        <f>+tblRace3B[[#This Row],[Position]]</f>
        <v>0</v>
      </c>
      <c r="E265" s="14" t="str">
        <f>IFERROR(VLOOKUP('Race3-Boy'!$C265,TeamDec!$D$9:$H$465,5,FALSE),"")</f>
        <v/>
      </c>
      <c r="F265" s="16" t="str">
        <f>IFERROR(VLOOKUP('Race3-Boy'!$C265,TeamDec!$D$9:$H$465,3,FALSE),"")</f>
        <v/>
      </c>
      <c r="G265" s="14">
        <f>COUNTIF($E$9:E265,E265)</f>
        <v>197</v>
      </c>
      <c r="H265" s="60"/>
      <c r="J265" s="5"/>
    </row>
    <row r="266" spans="2:10" x14ac:dyDescent="0.35">
      <c r="B266" s="15"/>
      <c r="C266" s="6"/>
      <c r="D266" s="1">
        <f>+tblRace3B[[#This Row],[Position]]</f>
        <v>0</v>
      </c>
      <c r="E266" s="14" t="str">
        <f>IFERROR(VLOOKUP('Race3-Boy'!$C266,TeamDec!$D$9:$H$465,5,FALSE),"")</f>
        <v/>
      </c>
      <c r="F266" s="16" t="str">
        <f>IFERROR(VLOOKUP('Race3-Boy'!$C266,TeamDec!$D$9:$H$465,3,FALSE),"")</f>
        <v/>
      </c>
      <c r="G266" s="14">
        <f>COUNTIF($E$9:E266,E266)</f>
        <v>198</v>
      </c>
      <c r="H266" s="60"/>
      <c r="J266" s="5"/>
    </row>
    <row r="267" spans="2:10" x14ac:dyDescent="0.35">
      <c r="B267" s="15"/>
      <c r="C267" s="6"/>
      <c r="D267" s="1">
        <f>+tblRace3B[[#This Row],[Position]]</f>
        <v>0</v>
      </c>
      <c r="E267" s="14" t="str">
        <f>IFERROR(VLOOKUP('Race3-Boy'!$C267,TeamDec!$D$9:$H$465,5,FALSE),"")</f>
        <v/>
      </c>
      <c r="F267" s="16" t="str">
        <f>IFERROR(VLOOKUP('Race3-Boy'!$C267,TeamDec!$D$9:$H$465,3,FALSE),"")</f>
        <v/>
      </c>
      <c r="G267" s="14">
        <f>COUNTIF($E$9:E267,E267)</f>
        <v>199</v>
      </c>
      <c r="H267" s="60"/>
      <c r="J267" s="5"/>
    </row>
    <row r="268" spans="2:10" x14ac:dyDescent="0.35">
      <c r="B268" s="15"/>
      <c r="C268" s="6"/>
      <c r="D268" s="1">
        <f>+tblRace3B[[#This Row],[Position]]</f>
        <v>0</v>
      </c>
      <c r="E268" s="14" t="str">
        <f>IFERROR(VLOOKUP('Race3-Boy'!$C268,TeamDec!$D$9:$H$465,5,FALSE),"")</f>
        <v/>
      </c>
      <c r="F268" s="16" t="str">
        <f>IFERROR(VLOOKUP('Race3-Boy'!$C268,TeamDec!$D$9:$H$465,3,FALSE),"")</f>
        <v/>
      </c>
      <c r="G268" s="14">
        <f>COUNTIF($E$9:E268,E268)</f>
        <v>200</v>
      </c>
      <c r="H268" s="60"/>
      <c r="J268" s="5"/>
    </row>
    <row r="269" spans="2:10" x14ac:dyDescent="0.35">
      <c r="B269" s="15"/>
      <c r="C269" s="6"/>
      <c r="D269" s="1">
        <f>+tblRace3B[[#This Row],[Position]]</f>
        <v>0</v>
      </c>
      <c r="E269" s="14" t="str">
        <f>IFERROR(VLOOKUP('Race3-Boy'!$C269,TeamDec!$D$9:$H$465,5,FALSE),"")</f>
        <v/>
      </c>
      <c r="F269" s="16" t="str">
        <f>IFERROR(VLOOKUP('Race3-Boy'!$C269,TeamDec!$D$9:$H$465,3,FALSE),"")</f>
        <v/>
      </c>
      <c r="G269" s="14">
        <f>COUNTIF($E$9:E269,E269)</f>
        <v>201</v>
      </c>
      <c r="H269" s="60"/>
      <c r="J269" s="5"/>
    </row>
    <row r="270" spans="2:10" x14ac:dyDescent="0.35">
      <c r="B270" s="15"/>
      <c r="C270" s="6"/>
      <c r="D270" s="1">
        <f>+tblRace3B[[#This Row],[Position]]</f>
        <v>0</v>
      </c>
      <c r="E270" s="14" t="str">
        <f>IFERROR(VLOOKUP('Race3-Boy'!$C270,TeamDec!$D$9:$H$465,5,FALSE),"")</f>
        <v/>
      </c>
      <c r="F270" s="16" t="str">
        <f>IFERROR(VLOOKUP('Race3-Boy'!$C270,TeamDec!$D$9:$H$465,3,FALSE),"")</f>
        <v/>
      </c>
      <c r="G270" s="14">
        <f>COUNTIF($E$9:E270,E270)</f>
        <v>202</v>
      </c>
      <c r="H270" s="60"/>
      <c r="J270" s="5"/>
    </row>
    <row r="271" spans="2:10" x14ac:dyDescent="0.35">
      <c r="B271" s="15"/>
      <c r="C271" s="6"/>
      <c r="D271" s="1">
        <f>+tblRace3B[[#This Row],[Position]]</f>
        <v>0</v>
      </c>
      <c r="E271" s="14" t="str">
        <f>IFERROR(VLOOKUP('Race3-Boy'!$C271,TeamDec!$D$9:$H$465,5,FALSE),"")</f>
        <v/>
      </c>
      <c r="F271" s="16" t="str">
        <f>IFERROR(VLOOKUP('Race3-Boy'!$C271,TeamDec!$D$9:$H$465,3,FALSE),"")</f>
        <v/>
      </c>
      <c r="G271" s="14">
        <f>COUNTIF($E$9:E271,E271)</f>
        <v>203</v>
      </c>
      <c r="H271" s="60"/>
      <c r="J271" s="5"/>
    </row>
    <row r="272" spans="2:10" x14ac:dyDescent="0.35">
      <c r="B272" s="15"/>
      <c r="C272" s="6"/>
      <c r="D272" s="1">
        <f>+tblRace3B[[#This Row],[Position]]</f>
        <v>0</v>
      </c>
      <c r="E272" s="14" t="str">
        <f>IFERROR(VLOOKUP('Race3-Boy'!$C272,TeamDec!$D$9:$H$465,5,FALSE),"")</f>
        <v/>
      </c>
      <c r="F272" s="16" t="str">
        <f>IFERROR(VLOOKUP('Race3-Boy'!$C272,TeamDec!$D$9:$H$465,3,FALSE),"")</f>
        <v/>
      </c>
      <c r="G272" s="14">
        <f>COUNTIF($E$9:E272,E272)</f>
        <v>204</v>
      </c>
      <c r="H272" s="60"/>
      <c r="J272" s="5"/>
    </row>
    <row r="273" spans="2:10" x14ac:dyDescent="0.35">
      <c r="B273" s="15"/>
      <c r="C273" s="6"/>
      <c r="D273" s="1">
        <f>+tblRace3B[[#This Row],[Position]]</f>
        <v>0</v>
      </c>
      <c r="E273" s="14" t="str">
        <f>IFERROR(VLOOKUP('Race3-Boy'!$C273,TeamDec!$D$9:$H$465,5,FALSE),"")</f>
        <v/>
      </c>
      <c r="F273" s="16" t="str">
        <f>IFERROR(VLOOKUP('Race3-Boy'!$C273,TeamDec!$D$9:$H$465,3,FALSE),"")</f>
        <v/>
      </c>
      <c r="G273" s="14">
        <f>COUNTIF($E$9:E273,E273)</f>
        <v>205</v>
      </c>
      <c r="H273" s="60"/>
      <c r="J273" s="5"/>
    </row>
    <row r="274" spans="2:10" x14ac:dyDescent="0.35">
      <c r="B274" s="15"/>
      <c r="C274" s="6"/>
      <c r="D274" s="1">
        <f>+tblRace3B[[#This Row],[Position]]</f>
        <v>0</v>
      </c>
      <c r="E274" s="14" t="str">
        <f>IFERROR(VLOOKUP('Race3-Boy'!$C274,TeamDec!$D$9:$H$465,5,FALSE),"")</f>
        <v/>
      </c>
      <c r="F274" s="16" t="str">
        <f>IFERROR(VLOOKUP('Race3-Boy'!$C274,TeamDec!$D$9:$H$465,3,FALSE),"")</f>
        <v/>
      </c>
      <c r="G274" s="14">
        <f>COUNTIF($E$9:E274,E274)</f>
        <v>206</v>
      </c>
      <c r="H274" s="60"/>
      <c r="J274" s="5"/>
    </row>
    <row r="275" spans="2:10" x14ac:dyDescent="0.35">
      <c r="B275" s="15"/>
      <c r="C275" s="6"/>
      <c r="D275" s="1">
        <f>+tblRace3B[[#This Row],[Position]]</f>
        <v>0</v>
      </c>
      <c r="E275" s="14" t="str">
        <f>IFERROR(VLOOKUP('Race3-Boy'!$C275,TeamDec!$D$9:$H$465,5,FALSE),"")</f>
        <v/>
      </c>
      <c r="F275" s="16" t="str">
        <f>IFERROR(VLOOKUP('Race3-Boy'!$C275,TeamDec!$D$9:$H$465,3,FALSE),"")</f>
        <v/>
      </c>
      <c r="G275" s="14">
        <f>COUNTIF($E$9:E275,E275)</f>
        <v>207</v>
      </c>
      <c r="H275" s="60"/>
      <c r="J275" s="5"/>
    </row>
    <row r="276" spans="2:10" x14ac:dyDescent="0.35">
      <c r="B276" s="15"/>
      <c r="C276" s="6"/>
      <c r="D276" s="1">
        <f>+tblRace3B[[#This Row],[Position]]</f>
        <v>0</v>
      </c>
      <c r="E276" s="14" t="str">
        <f>IFERROR(VLOOKUP('Race3-Boy'!$C276,TeamDec!$D$9:$H$465,5,FALSE),"")</f>
        <v/>
      </c>
      <c r="F276" s="16" t="str">
        <f>IFERROR(VLOOKUP('Race3-Boy'!$C276,TeamDec!$D$9:$H$465,3,FALSE),"")</f>
        <v/>
      </c>
      <c r="G276" s="14">
        <f>COUNTIF($E$9:E276,E276)</f>
        <v>208</v>
      </c>
      <c r="H276" s="60"/>
      <c r="J276" s="5"/>
    </row>
    <row r="277" spans="2:10" x14ac:dyDescent="0.35">
      <c r="B277" s="15"/>
      <c r="C277" s="6"/>
      <c r="D277" s="1">
        <f>+tblRace3B[[#This Row],[Position]]</f>
        <v>0</v>
      </c>
      <c r="E277" s="14" t="str">
        <f>IFERROR(VLOOKUP('Race3-Boy'!$C277,TeamDec!$D$9:$H$465,5,FALSE),"")</f>
        <v/>
      </c>
      <c r="F277" s="16" t="str">
        <f>IFERROR(VLOOKUP('Race3-Boy'!$C277,TeamDec!$D$9:$H$465,3,FALSE),"")</f>
        <v/>
      </c>
      <c r="G277" s="14">
        <f>COUNTIF($E$9:E277,E277)</f>
        <v>209</v>
      </c>
      <c r="H277" s="60"/>
      <c r="J277" s="5"/>
    </row>
    <row r="278" spans="2:10" x14ac:dyDescent="0.35">
      <c r="B278" s="15"/>
      <c r="C278" s="6"/>
      <c r="D278" s="1">
        <f>+tblRace3B[[#This Row],[Position]]</f>
        <v>0</v>
      </c>
      <c r="E278" s="14" t="str">
        <f>IFERROR(VLOOKUP('Race3-Boy'!$C278,TeamDec!$D$9:$H$465,5,FALSE),"")</f>
        <v/>
      </c>
      <c r="F278" s="16" t="str">
        <f>IFERROR(VLOOKUP('Race3-Boy'!$C278,TeamDec!$D$9:$H$465,3,FALSE),"")</f>
        <v/>
      </c>
      <c r="G278" s="14">
        <f>COUNTIF($E$9:E278,E278)</f>
        <v>210</v>
      </c>
      <c r="H278" s="60"/>
      <c r="J278" s="5"/>
    </row>
    <row r="279" spans="2:10" x14ac:dyDescent="0.35">
      <c r="B279" s="15"/>
      <c r="C279" s="6"/>
      <c r="D279" s="1">
        <f>+tblRace3B[[#This Row],[Position]]</f>
        <v>0</v>
      </c>
      <c r="E279" s="14" t="str">
        <f>IFERROR(VLOOKUP('Race3-Boy'!$C279,TeamDec!$D$9:$H$465,5,FALSE),"")</f>
        <v/>
      </c>
      <c r="F279" s="16" t="str">
        <f>IFERROR(VLOOKUP('Race3-Boy'!$C279,TeamDec!$D$9:$H$465,3,FALSE),"")</f>
        <v/>
      </c>
      <c r="G279" s="14">
        <f>COUNTIF($E$9:E279,E279)</f>
        <v>211</v>
      </c>
      <c r="H279" s="60"/>
      <c r="J279" s="5"/>
    </row>
    <row r="280" spans="2:10" x14ac:dyDescent="0.35">
      <c r="B280" s="15"/>
      <c r="C280" s="6"/>
      <c r="D280" s="1">
        <f>+tblRace3B[[#This Row],[Position]]</f>
        <v>0</v>
      </c>
      <c r="E280" s="14" t="str">
        <f>IFERROR(VLOOKUP('Race3-Boy'!$C280,TeamDec!$D$9:$H$465,5,FALSE),"")</f>
        <v/>
      </c>
      <c r="F280" s="16" t="str">
        <f>IFERROR(VLOOKUP('Race3-Boy'!$C280,TeamDec!$D$9:$H$465,3,FALSE),"")</f>
        <v/>
      </c>
      <c r="G280" s="14">
        <f>COUNTIF($E$9:E280,E280)</f>
        <v>212</v>
      </c>
      <c r="H280" s="60"/>
      <c r="J280" s="5"/>
    </row>
    <row r="281" spans="2:10" x14ac:dyDescent="0.35">
      <c r="B281" s="15"/>
      <c r="C281" s="6"/>
      <c r="D281" s="1">
        <f>+tblRace3B[[#This Row],[Position]]</f>
        <v>0</v>
      </c>
      <c r="E281" s="14" t="str">
        <f>IFERROR(VLOOKUP('Race3-Boy'!$C281,TeamDec!$D$9:$H$465,5,FALSE),"")</f>
        <v/>
      </c>
      <c r="F281" s="16" t="str">
        <f>IFERROR(VLOOKUP('Race3-Boy'!$C281,TeamDec!$D$9:$H$465,3,FALSE),"")</f>
        <v/>
      </c>
      <c r="G281" s="14">
        <f>COUNTIF($E$9:E281,E281)</f>
        <v>213</v>
      </c>
      <c r="H281" s="60"/>
      <c r="J281" s="5"/>
    </row>
    <row r="282" spans="2:10" x14ac:dyDescent="0.35">
      <c r="B282" s="15"/>
      <c r="C282" s="6"/>
      <c r="D282" s="1">
        <f>+tblRace3B[[#This Row],[Position]]</f>
        <v>0</v>
      </c>
      <c r="E282" s="14" t="str">
        <f>IFERROR(VLOOKUP('Race3-Boy'!$C282,TeamDec!$D$9:$H$465,5,FALSE),"")</f>
        <v/>
      </c>
      <c r="F282" s="16" t="str">
        <f>IFERROR(VLOOKUP('Race3-Boy'!$C282,TeamDec!$D$9:$H$465,3,FALSE),"")</f>
        <v/>
      </c>
      <c r="G282" s="14">
        <f>COUNTIF($E$9:E282,E282)</f>
        <v>214</v>
      </c>
      <c r="H282" s="60"/>
      <c r="J282" s="5"/>
    </row>
    <row r="283" spans="2:10" x14ac:dyDescent="0.35">
      <c r="B283" s="15"/>
      <c r="C283" s="6"/>
      <c r="D283" s="1">
        <f>+tblRace3B[[#This Row],[Position]]</f>
        <v>0</v>
      </c>
      <c r="E283" s="14" t="str">
        <f>IFERROR(VLOOKUP('Race3-Boy'!$C283,TeamDec!$D$9:$H$465,5,FALSE),"")</f>
        <v/>
      </c>
      <c r="F283" s="16" t="str">
        <f>IFERROR(VLOOKUP('Race3-Boy'!$C283,TeamDec!$D$9:$H$465,3,FALSE),"")</f>
        <v/>
      </c>
      <c r="G283" s="14">
        <f>COUNTIF($E$9:E283,E283)</f>
        <v>215</v>
      </c>
      <c r="H283" s="60"/>
      <c r="J283" s="5"/>
    </row>
    <row r="284" spans="2:10" x14ac:dyDescent="0.35">
      <c r="B284" s="15"/>
      <c r="C284" s="6"/>
      <c r="D284" s="1">
        <f>+tblRace3B[[#This Row],[Position]]</f>
        <v>0</v>
      </c>
      <c r="E284" s="14" t="str">
        <f>IFERROR(VLOOKUP('Race3-Boy'!$C284,TeamDec!$D$9:$H$465,5,FALSE),"")</f>
        <v/>
      </c>
      <c r="F284" s="16" t="str">
        <f>IFERROR(VLOOKUP('Race3-Boy'!$C284,TeamDec!$D$9:$H$465,3,FALSE),"")</f>
        <v/>
      </c>
      <c r="G284" s="14">
        <f>COUNTIF($E$9:E284,E284)</f>
        <v>216</v>
      </c>
      <c r="H284" s="60"/>
      <c r="J284" s="5"/>
    </row>
    <row r="285" spans="2:10" x14ac:dyDescent="0.35">
      <c r="B285" s="15"/>
      <c r="C285" s="6"/>
      <c r="D285" s="1">
        <f>+tblRace3B[[#This Row],[Position]]</f>
        <v>0</v>
      </c>
      <c r="E285" s="14" t="str">
        <f>IFERROR(VLOOKUP('Race3-Boy'!$C285,TeamDec!$D$9:$H$465,5,FALSE),"")</f>
        <v/>
      </c>
      <c r="F285" s="16" t="str">
        <f>IFERROR(VLOOKUP('Race3-Boy'!$C285,TeamDec!$D$9:$H$465,3,FALSE),"")</f>
        <v/>
      </c>
      <c r="G285" s="14">
        <f>COUNTIF($E$9:E285,E285)</f>
        <v>217</v>
      </c>
      <c r="H285" s="60"/>
      <c r="J285" s="5"/>
    </row>
    <row r="286" spans="2:10" x14ac:dyDescent="0.35">
      <c r="B286" s="15"/>
      <c r="C286" s="6"/>
      <c r="D286" s="1">
        <f>+tblRace3B[[#This Row],[Position]]</f>
        <v>0</v>
      </c>
      <c r="E286" s="14" t="str">
        <f>IFERROR(VLOOKUP('Race3-Boy'!$C286,TeamDec!$D$9:$H$465,5,FALSE),"")</f>
        <v/>
      </c>
      <c r="F286" s="16" t="str">
        <f>IFERROR(VLOOKUP('Race3-Boy'!$C286,TeamDec!$D$9:$H$465,3,FALSE),"")</f>
        <v/>
      </c>
      <c r="G286" s="14">
        <f>COUNTIF($E$9:E286,E286)</f>
        <v>218</v>
      </c>
      <c r="H286" s="60"/>
      <c r="J286" s="5"/>
    </row>
    <row r="287" spans="2:10" x14ac:dyDescent="0.35">
      <c r="B287" s="15"/>
      <c r="C287" s="6"/>
      <c r="D287" s="1">
        <f>+tblRace3B[[#This Row],[Position]]</f>
        <v>0</v>
      </c>
      <c r="E287" s="14" t="str">
        <f>IFERROR(VLOOKUP('Race3-Boy'!$C287,TeamDec!$D$9:$H$465,5,FALSE),"")</f>
        <v/>
      </c>
      <c r="F287" s="16" t="str">
        <f>IFERROR(VLOOKUP('Race3-Boy'!$C287,TeamDec!$D$9:$H$465,3,FALSE),"")</f>
        <v/>
      </c>
      <c r="G287" s="14">
        <f>COUNTIF($E$9:E287,E287)</f>
        <v>219</v>
      </c>
      <c r="H287" s="60"/>
      <c r="J287" s="5"/>
    </row>
    <row r="288" spans="2:10" x14ac:dyDescent="0.35">
      <c r="B288" s="15"/>
      <c r="C288" s="6"/>
      <c r="D288" s="1">
        <f>+tblRace3B[[#This Row],[Position]]</f>
        <v>0</v>
      </c>
      <c r="E288" s="14" t="str">
        <f>IFERROR(VLOOKUP('Race3-Boy'!$C288,TeamDec!$D$9:$H$465,5,FALSE),"")</f>
        <v/>
      </c>
      <c r="F288" s="16" t="str">
        <f>IFERROR(VLOOKUP('Race3-Boy'!$C288,TeamDec!$D$9:$H$465,3,FALSE),"")</f>
        <v/>
      </c>
      <c r="G288" s="14">
        <f>COUNTIF($E$9:E288,E288)</f>
        <v>220</v>
      </c>
      <c r="H288" s="60"/>
      <c r="J288" s="5"/>
    </row>
    <row r="289" spans="2:10" x14ac:dyDescent="0.35">
      <c r="B289" s="15"/>
      <c r="C289" s="6"/>
      <c r="D289" s="1">
        <f>+tblRace3B[[#This Row],[Position]]</f>
        <v>0</v>
      </c>
      <c r="E289" s="14" t="str">
        <f>IFERROR(VLOOKUP('Race3-Boy'!$C289,TeamDec!$D$9:$H$465,5,FALSE),"")</f>
        <v/>
      </c>
      <c r="F289" s="16" t="str">
        <f>IFERROR(VLOOKUP('Race3-Boy'!$C289,TeamDec!$D$9:$H$465,3,FALSE),"")</f>
        <v/>
      </c>
      <c r="G289" s="14">
        <f>COUNTIF($E$9:E289,E289)</f>
        <v>221</v>
      </c>
      <c r="H289" s="60"/>
      <c r="J289" s="5"/>
    </row>
    <row r="290" spans="2:10" x14ac:dyDescent="0.35">
      <c r="B290" s="15"/>
      <c r="C290" s="6"/>
      <c r="D290" s="1">
        <f>+tblRace3B[[#This Row],[Position]]</f>
        <v>0</v>
      </c>
      <c r="E290" s="14" t="str">
        <f>IFERROR(VLOOKUP('Race3-Boy'!$C290,TeamDec!$D$9:$H$465,5,FALSE),"")</f>
        <v/>
      </c>
      <c r="F290" s="16" t="str">
        <f>IFERROR(VLOOKUP('Race3-Boy'!$C290,TeamDec!$D$9:$H$465,3,FALSE),"")</f>
        <v/>
      </c>
      <c r="G290" s="14">
        <f>COUNTIF($E$9:E290,E290)</f>
        <v>222</v>
      </c>
      <c r="H290" s="60"/>
      <c r="J290" s="5"/>
    </row>
    <row r="291" spans="2:10" x14ac:dyDescent="0.35">
      <c r="B291" s="15"/>
      <c r="C291" s="6"/>
      <c r="D291" s="1">
        <f>+tblRace3B[[#This Row],[Position]]</f>
        <v>0</v>
      </c>
      <c r="E291" s="14" t="str">
        <f>IFERROR(VLOOKUP('Race3-Boy'!$C291,TeamDec!$D$9:$H$465,5,FALSE),"")</f>
        <v/>
      </c>
      <c r="F291" s="16" t="str">
        <f>IFERROR(VLOOKUP('Race3-Boy'!$C291,TeamDec!$D$9:$H$465,3,FALSE),"")</f>
        <v/>
      </c>
      <c r="G291" s="14">
        <f>COUNTIF($E$9:E291,E291)</f>
        <v>223</v>
      </c>
      <c r="H291" s="60"/>
      <c r="J291" s="5"/>
    </row>
    <row r="292" spans="2:10" x14ac:dyDescent="0.35">
      <c r="B292" s="15"/>
      <c r="C292" s="6"/>
      <c r="D292" s="1">
        <f>+tblRace3B[[#This Row],[Position]]</f>
        <v>0</v>
      </c>
      <c r="E292" s="14" t="str">
        <f>IFERROR(VLOOKUP('Race3-Boy'!$C292,TeamDec!$D$9:$H$465,5,FALSE),"")</f>
        <v/>
      </c>
      <c r="F292" s="16" t="str">
        <f>IFERROR(VLOOKUP('Race3-Boy'!$C292,TeamDec!$D$9:$H$465,3,FALSE),"")</f>
        <v/>
      </c>
      <c r="G292" s="14">
        <f>COUNTIF($E$9:E292,E292)</f>
        <v>224</v>
      </c>
      <c r="H292" s="60"/>
      <c r="J292" s="5"/>
    </row>
    <row r="293" spans="2:10" x14ac:dyDescent="0.35">
      <c r="B293" s="15"/>
      <c r="C293" s="6"/>
      <c r="D293" s="1">
        <f>+tblRace3B[[#This Row],[Position]]</f>
        <v>0</v>
      </c>
      <c r="E293" s="14" t="str">
        <f>IFERROR(VLOOKUP('Race3-Boy'!$C293,TeamDec!$D$9:$H$465,5,FALSE),"")</f>
        <v/>
      </c>
      <c r="F293" s="16" t="str">
        <f>IFERROR(VLOOKUP('Race3-Boy'!$C293,TeamDec!$D$9:$H$465,3,FALSE),"")</f>
        <v/>
      </c>
      <c r="G293" s="14">
        <f>COUNTIF($E$9:E293,E293)</f>
        <v>225</v>
      </c>
      <c r="H293" s="60"/>
      <c r="J293" s="5"/>
    </row>
    <row r="294" spans="2:10" x14ac:dyDescent="0.35">
      <c r="B294" s="15"/>
      <c r="C294" s="6"/>
      <c r="D294" s="1">
        <f>+tblRace3B[[#This Row],[Position]]</f>
        <v>0</v>
      </c>
      <c r="E294" s="14" t="str">
        <f>IFERROR(VLOOKUP('Race3-Boy'!$C294,TeamDec!$D$9:$H$465,5,FALSE),"")</f>
        <v/>
      </c>
      <c r="F294" s="16" t="str">
        <f>IFERROR(VLOOKUP('Race3-Boy'!$C294,TeamDec!$D$9:$H$465,3,FALSE),"")</f>
        <v/>
      </c>
      <c r="G294" s="14">
        <f>COUNTIF($E$9:E294,E294)</f>
        <v>226</v>
      </c>
      <c r="H294" s="60"/>
      <c r="J294" s="5"/>
    </row>
    <row r="295" spans="2:10" x14ac:dyDescent="0.35">
      <c r="B295" s="15"/>
      <c r="C295" s="6"/>
      <c r="D295" s="1">
        <f>+tblRace3B[[#This Row],[Position]]</f>
        <v>0</v>
      </c>
      <c r="E295" s="14" t="str">
        <f>IFERROR(VLOOKUP('Race3-Boy'!$C295,TeamDec!$D$9:$H$465,5,FALSE),"")</f>
        <v/>
      </c>
      <c r="F295" s="16" t="str">
        <f>IFERROR(VLOOKUP('Race3-Boy'!$C295,TeamDec!$D$9:$H$465,3,FALSE),"")</f>
        <v/>
      </c>
      <c r="G295" s="14">
        <f>COUNTIF($E$9:E295,E295)</f>
        <v>227</v>
      </c>
      <c r="H295" s="60"/>
      <c r="J295" s="5"/>
    </row>
    <row r="296" spans="2:10" x14ac:dyDescent="0.35">
      <c r="B296" s="15"/>
      <c r="C296" s="6"/>
      <c r="D296" s="1">
        <f>+tblRace3B[[#This Row],[Position]]</f>
        <v>0</v>
      </c>
      <c r="E296" s="14" t="str">
        <f>IFERROR(VLOOKUP('Race3-Boy'!$C296,TeamDec!$D$9:$H$465,5,FALSE),"")</f>
        <v/>
      </c>
      <c r="F296" s="16" t="str">
        <f>IFERROR(VLOOKUP('Race3-Boy'!$C296,TeamDec!$D$9:$H$465,3,FALSE),"")</f>
        <v/>
      </c>
      <c r="G296" s="14">
        <f>COUNTIF($E$9:E296,E296)</f>
        <v>228</v>
      </c>
      <c r="H296" s="60"/>
      <c r="J296" s="5"/>
    </row>
    <row r="297" spans="2:10" x14ac:dyDescent="0.35">
      <c r="B297" s="15"/>
      <c r="C297" s="6"/>
      <c r="D297" s="1">
        <f>+tblRace3B[[#This Row],[Position]]</f>
        <v>0</v>
      </c>
      <c r="E297" s="14" t="str">
        <f>IFERROR(VLOOKUP('Race3-Boy'!$C297,TeamDec!$D$9:$H$465,5,FALSE),"")</f>
        <v/>
      </c>
      <c r="F297" s="16" t="str">
        <f>IFERROR(VLOOKUP('Race3-Boy'!$C297,TeamDec!$D$9:$H$465,3,FALSE),"")</f>
        <v/>
      </c>
      <c r="G297" s="14">
        <f>COUNTIF($E$9:E297,E297)</f>
        <v>229</v>
      </c>
      <c r="H297" s="60"/>
      <c r="J297" s="5"/>
    </row>
    <row r="298" spans="2:10" x14ac:dyDescent="0.35">
      <c r="B298" s="15"/>
      <c r="C298" s="6"/>
      <c r="D298" s="1">
        <f>+tblRace3B[[#This Row],[Position]]</f>
        <v>0</v>
      </c>
      <c r="E298" s="14" t="str">
        <f>IFERROR(VLOOKUP('Race3-Boy'!$C298,TeamDec!$D$9:$H$465,5,FALSE),"")</f>
        <v/>
      </c>
      <c r="F298" s="16" t="str">
        <f>IFERROR(VLOOKUP('Race3-Boy'!$C298,TeamDec!$D$9:$H$465,3,FALSE),"")</f>
        <v/>
      </c>
      <c r="G298" s="14">
        <f>COUNTIF($E$9:E298,E298)</f>
        <v>230</v>
      </c>
      <c r="H298" s="60"/>
      <c r="J298" s="5"/>
    </row>
    <row r="299" spans="2:10" x14ac:dyDescent="0.35">
      <c r="B299" s="15"/>
      <c r="C299" s="6"/>
      <c r="D299" s="1">
        <f>+tblRace3B[[#This Row],[Position]]</f>
        <v>0</v>
      </c>
      <c r="E299" s="14" t="str">
        <f>IFERROR(VLOOKUP('Race3-Boy'!$C299,TeamDec!$D$9:$H$465,5,FALSE),"")</f>
        <v/>
      </c>
      <c r="F299" s="16" t="str">
        <f>IFERROR(VLOOKUP('Race3-Boy'!$C299,TeamDec!$D$9:$H$465,3,FALSE),"")</f>
        <v/>
      </c>
      <c r="G299" s="14">
        <f>COUNTIF($E$9:E299,E299)</f>
        <v>231</v>
      </c>
      <c r="H299" s="60"/>
      <c r="J299" s="5"/>
    </row>
    <row r="300" spans="2:10" x14ac:dyDescent="0.35">
      <c r="B300" s="20"/>
      <c r="C300" s="21"/>
      <c r="D300" s="1">
        <f>+tblRace3B[[#This Row],[Position]]</f>
        <v>0</v>
      </c>
      <c r="E300" s="14" t="str">
        <f>IFERROR(VLOOKUP('Race3-Boy'!$C300,TeamDec!$D$9:$H$465,5,FALSE),"")</f>
        <v/>
      </c>
      <c r="F300" s="16" t="str">
        <f>IFERROR(VLOOKUP('Race3-Boy'!$C300,TeamDec!$D$9:$H$465,3,FALSE),"")</f>
        <v/>
      </c>
      <c r="G300" s="14">
        <f>COUNTIF($E$9:E300,E300)</f>
        <v>232</v>
      </c>
      <c r="H300" s="60"/>
      <c r="J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31" priority="5"/>
  </conditionalFormatting>
  <conditionalFormatting sqref="C9:C300">
    <cfRule type="duplicateValues" dxfId="30" priority="3"/>
  </conditionalFormatting>
  <conditionalFormatting sqref="F9:G300">
    <cfRule type="containsText" dxfId="29" priority="4" operator="containsText" text="F">
      <formula>NOT(ISERROR(SEARCH("F",F9)))</formula>
    </cfRule>
  </conditionalFormatting>
  <conditionalFormatting sqref="G9:G300">
    <cfRule type="containsText" dxfId="28" priority="2" operator="containsText" text="F">
      <formula>NOT(ISERROR(SEARCH("F",G9)))</formula>
    </cfRule>
  </conditionalFormatting>
  <conditionalFormatting sqref="H9:H300">
    <cfRule type="containsText" dxfId="27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ACC39F90-9CBF-4DCD-B7CD-DEAA7DD12B70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826DC4-330C-4F12-A53F-FC8D96856129}">
          <x14:formula1>
            <xm:f>_xlfn.ANCHORARRAY(Lists!$X$3)</xm:f>
          </x14:formula1>
          <xm:sqref>C9:C300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5A79-391A-4F6E-BB7F-A3D5F87E8618}">
  <sheetPr>
    <tabColor rgb="FFFF5050"/>
  </sheetPr>
  <dimension ref="A1:J300"/>
  <sheetViews>
    <sheetView view="pageBreakPreview" zoomScale="105" zoomScaleNormal="135" zoomScaleSheetLayoutView="190" workbookViewId="0">
      <selection activeCell="B9" sqref="B9"/>
    </sheetView>
  </sheetViews>
  <sheetFormatPr defaultColWidth="8.81640625" defaultRowHeight="14.5" x14ac:dyDescent="0.35"/>
  <cols>
    <col min="1" max="1" width="9.1796875" style="5"/>
    <col min="2" max="2" width="21.7265625" style="10" customWidth="1"/>
    <col min="3" max="3" width="34.26953125" style="9" customWidth="1"/>
    <col min="4" max="4" width="34.26953125" style="9" hidden="1" customWidth="1"/>
    <col min="5" max="5" width="25.7265625" customWidth="1"/>
    <col min="6" max="6" width="23" bestFit="1" customWidth="1"/>
    <col min="7" max="7" width="9.1796875" style="5"/>
    <col min="8" max="8" width="11.7265625" style="5" customWidth="1"/>
  </cols>
  <sheetData>
    <row r="1" spans="2:10" x14ac:dyDescent="0.35">
      <c r="B1" s="5"/>
      <c r="C1" s="5"/>
      <c r="D1" s="5"/>
      <c r="E1" s="5"/>
      <c r="F1" s="5"/>
      <c r="I1" s="5"/>
    </row>
    <row r="2" spans="2:10" ht="18.5" x14ac:dyDescent="0.45">
      <c r="B2" s="176" t="s">
        <v>85</v>
      </c>
      <c r="C2" s="178"/>
      <c r="D2" s="48"/>
      <c r="E2" s="8" t="s">
        <v>38</v>
      </c>
      <c r="F2" s="8">
        <f>TeamDec!$Z$4</f>
        <v>45725</v>
      </c>
      <c r="I2" s="1"/>
    </row>
    <row r="3" spans="2:10" x14ac:dyDescent="0.35">
      <c r="B3" s="5"/>
      <c r="C3" s="5"/>
      <c r="D3" s="5"/>
      <c r="E3" s="5"/>
      <c r="F3" s="5"/>
      <c r="I3" s="5"/>
      <c r="J3" s="5"/>
    </row>
    <row r="4" spans="2:10" ht="18.75" customHeight="1" x14ac:dyDescent="0.45">
      <c r="B4" s="8" t="s">
        <v>39</v>
      </c>
      <c r="C4" s="12" t="str">
        <f>TeamDec!Z6</f>
        <v>Hilly Fields</v>
      </c>
      <c r="D4" s="12"/>
      <c r="E4" s="181" t="s">
        <v>68</v>
      </c>
      <c r="F4" s="182"/>
      <c r="I4" s="5"/>
      <c r="J4" s="5"/>
    </row>
    <row r="5" spans="2:10" x14ac:dyDescent="0.35">
      <c r="B5" s="5"/>
      <c r="C5" s="5"/>
      <c r="D5" s="5"/>
      <c r="E5" s="182"/>
      <c r="F5" s="182"/>
      <c r="I5" s="5"/>
      <c r="J5" s="5"/>
    </row>
    <row r="6" spans="2:10" ht="18.5" x14ac:dyDescent="0.45">
      <c r="B6" s="176" t="s">
        <v>100</v>
      </c>
      <c r="C6" s="178"/>
      <c r="D6" s="11"/>
      <c r="E6" s="182"/>
      <c r="F6" s="182"/>
      <c r="I6" s="5"/>
      <c r="J6" s="5"/>
    </row>
    <row r="7" spans="2:10" x14ac:dyDescent="0.35">
      <c r="B7" s="5"/>
      <c r="C7" s="5"/>
      <c r="D7" s="5"/>
      <c r="E7" s="5"/>
      <c r="F7" s="5"/>
    </row>
    <row r="8" spans="2:10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35">
      <c r="B9" s="15">
        <v>1</v>
      </c>
      <c r="C9" s="33" t="s">
        <v>722</v>
      </c>
      <c r="D9" s="1">
        <f>+tblRace3G[[#This Row],[Position]]</f>
        <v>1</v>
      </c>
      <c r="E9" s="14" t="str">
        <f>IFERROR(VLOOKUP('Race3-Girl'!$C9,TeamDec!$D$9:$H$465,5,FALSE),"")</f>
        <v>U15</v>
      </c>
      <c r="F9" s="16" t="str">
        <f>IFERROR(VLOOKUP('Race3-Girl'!$C9,TeamDec!$D$9:$H$465,3,FALSE),"")</f>
        <v>F</v>
      </c>
      <c r="G9" s="14">
        <f>COUNTIF($E$9:E9,E9)</f>
        <v>1</v>
      </c>
      <c r="H9" s="60"/>
      <c r="I9" s="5"/>
    </row>
    <row r="10" spans="2:10" x14ac:dyDescent="0.35">
      <c r="B10" s="15">
        <v>2</v>
      </c>
      <c r="C10" s="33" t="s">
        <v>672</v>
      </c>
      <c r="D10" s="1">
        <f>+tblRace3G[[#This Row],[Position]]</f>
        <v>2</v>
      </c>
      <c r="E10" s="14" t="str">
        <f>IFERROR(VLOOKUP('Race3-Girl'!$C10,TeamDec!$D$9:$H$465,5,FALSE),"")</f>
        <v>U15</v>
      </c>
      <c r="F10" s="16" t="str">
        <f>IFERROR(VLOOKUP('Race3-Girl'!$C10,TeamDec!$D$9:$H$465,3,FALSE),"")</f>
        <v>F</v>
      </c>
      <c r="G10" s="14">
        <f>COUNTIF($E$9:E10,E10)</f>
        <v>2</v>
      </c>
      <c r="H10" s="60"/>
      <c r="I10" s="5"/>
    </row>
    <row r="11" spans="2:10" x14ac:dyDescent="0.35">
      <c r="B11" s="15">
        <v>3</v>
      </c>
      <c r="C11" s="33" t="s">
        <v>668</v>
      </c>
      <c r="D11" s="1">
        <f>+tblRace3G[[#This Row],[Position]]</f>
        <v>3</v>
      </c>
      <c r="E11" s="14" t="str">
        <f>IFERROR(VLOOKUP('Race3-Girl'!$C11,TeamDec!$D$9:$H$465,5,FALSE),"")</f>
        <v>U13</v>
      </c>
      <c r="F11" s="16" t="str">
        <f>IFERROR(VLOOKUP('Race3-Girl'!$C11,TeamDec!$D$9:$H$465,3,FALSE),"")</f>
        <v>F</v>
      </c>
      <c r="G11" s="14">
        <f>COUNTIF($E$9:E11,E11)</f>
        <v>1</v>
      </c>
      <c r="H11" s="60"/>
      <c r="I11" s="5"/>
    </row>
    <row r="12" spans="2:10" x14ac:dyDescent="0.35">
      <c r="B12" s="15">
        <v>4</v>
      </c>
      <c r="C12" s="33" t="s">
        <v>697</v>
      </c>
      <c r="D12" s="1">
        <f>+tblRace3G[[#This Row],[Position]]</f>
        <v>4</v>
      </c>
      <c r="E12" s="14" t="str">
        <f>IFERROR(VLOOKUP('Race3-Girl'!$C12,TeamDec!$D$9:$H$465,5,FALSE),"")</f>
        <v>U15</v>
      </c>
      <c r="F12" s="16" t="str">
        <f>IFERROR(VLOOKUP('Race3-Girl'!$C12,TeamDec!$D$9:$H$465,3,FALSE),"")</f>
        <v>F</v>
      </c>
      <c r="G12" s="14">
        <f>COUNTIF($E$9:E12,E12)</f>
        <v>3</v>
      </c>
      <c r="H12" s="60"/>
      <c r="I12" s="5"/>
    </row>
    <row r="13" spans="2:10" x14ac:dyDescent="0.35">
      <c r="B13" s="15">
        <v>5</v>
      </c>
      <c r="C13" s="33" t="s">
        <v>670</v>
      </c>
      <c r="D13" s="1">
        <f>+tblRace3G[[#This Row],[Position]]</f>
        <v>5</v>
      </c>
      <c r="E13" s="14" t="str">
        <f>IFERROR(VLOOKUP('Race3-Girl'!$C13,TeamDec!$D$9:$H$465,5,FALSE),"")</f>
        <v>U17</v>
      </c>
      <c r="F13" s="16" t="str">
        <f>IFERROR(VLOOKUP('Race3-Girl'!$C13,TeamDec!$D$9:$H$465,3,FALSE),"")</f>
        <v>F</v>
      </c>
      <c r="G13" s="14">
        <f>COUNTIF($E$9:E13,E13)</f>
        <v>1</v>
      </c>
      <c r="H13" s="60"/>
      <c r="I13" s="5"/>
    </row>
    <row r="14" spans="2:10" x14ac:dyDescent="0.35">
      <c r="B14" s="15">
        <v>6</v>
      </c>
      <c r="C14" s="33" t="s">
        <v>716</v>
      </c>
      <c r="D14" s="1">
        <f>+tblRace3G[[#This Row],[Position]]</f>
        <v>6</v>
      </c>
      <c r="E14" s="14" t="str">
        <f>IFERROR(VLOOKUP('Race3-Girl'!$C14,TeamDec!$D$9:$H$465,5,FALSE),"")</f>
        <v>U15</v>
      </c>
      <c r="F14" s="16" t="str">
        <f>IFERROR(VLOOKUP('Race3-Girl'!$C14,TeamDec!$D$9:$H$465,3,FALSE),"")</f>
        <v>F</v>
      </c>
      <c r="G14" s="14">
        <f>COUNTIF($E$9:E14,E14)</f>
        <v>4</v>
      </c>
      <c r="H14" s="60"/>
      <c r="I14" s="5"/>
    </row>
    <row r="15" spans="2:10" x14ac:dyDescent="0.35">
      <c r="B15" s="15">
        <v>7</v>
      </c>
      <c r="C15" s="33" t="s">
        <v>1000</v>
      </c>
      <c r="D15" s="1">
        <f>+tblRace3G[[#This Row],[Position]]</f>
        <v>7</v>
      </c>
      <c r="E15" s="14" t="str">
        <f>IFERROR(VLOOKUP('Race3-Girl'!$C15,TeamDec!$D$9:$H$465,5,FALSE),"")</f>
        <v>U13</v>
      </c>
      <c r="F15" s="16" t="str">
        <f>IFERROR(VLOOKUP('Race3-Girl'!$C15,TeamDec!$D$9:$H$465,3,FALSE),"")</f>
        <v>F</v>
      </c>
      <c r="G15" s="14">
        <f>COUNTIF($E$9:E15,E15)</f>
        <v>2</v>
      </c>
      <c r="H15" s="60"/>
      <c r="I15" s="5"/>
    </row>
    <row r="16" spans="2:10" x14ac:dyDescent="0.35">
      <c r="B16" s="15">
        <v>8</v>
      </c>
      <c r="C16" s="33" t="s">
        <v>872</v>
      </c>
      <c r="D16" s="1">
        <f>+tblRace3G[[#This Row],[Position]]</f>
        <v>8</v>
      </c>
      <c r="E16" s="14" t="str">
        <f>IFERROR(VLOOKUP('Race3-Girl'!$C16,TeamDec!$D$9:$H$465,5,FALSE),"")</f>
        <v>U17</v>
      </c>
      <c r="F16" s="16" t="str">
        <f>IFERROR(VLOOKUP('Race3-Girl'!$C16,TeamDec!$D$9:$H$465,3,FALSE),"")</f>
        <v>F</v>
      </c>
      <c r="G16" s="14">
        <f>COUNTIF($E$9:E16,E16)</f>
        <v>2</v>
      </c>
      <c r="H16" s="60"/>
      <c r="I16" s="5"/>
    </row>
    <row r="17" spans="2:9" x14ac:dyDescent="0.35">
      <c r="B17" s="15">
        <v>9</v>
      </c>
      <c r="C17" s="33" t="s">
        <v>699</v>
      </c>
      <c r="D17" s="1">
        <f>+tblRace3G[[#This Row],[Position]]</f>
        <v>9</v>
      </c>
      <c r="E17" s="14" t="str">
        <f>IFERROR(VLOOKUP('Race3-Girl'!$C17,TeamDec!$D$9:$H$465,5,FALSE),"")</f>
        <v>U15</v>
      </c>
      <c r="F17" s="16" t="str">
        <f>IFERROR(VLOOKUP('Race3-Girl'!$C17,TeamDec!$D$9:$H$465,3,FALSE),"")</f>
        <v>F</v>
      </c>
      <c r="G17" s="14">
        <f>COUNTIF($E$9:E17,E17)</f>
        <v>5</v>
      </c>
      <c r="H17" s="60"/>
      <c r="I17" s="5"/>
    </row>
    <row r="18" spans="2:9" x14ac:dyDescent="0.35">
      <c r="B18" s="15">
        <v>10</v>
      </c>
      <c r="C18" s="33" t="s">
        <v>685</v>
      </c>
      <c r="D18" s="1">
        <f>+tblRace3G[[#This Row],[Position]]</f>
        <v>10</v>
      </c>
      <c r="E18" s="14" t="str">
        <f>IFERROR(VLOOKUP('Race3-Girl'!$C18,TeamDec!$D$9:$H$465,5,FALSE),"")</f>
        <v>U15</v>
      </c>
      <c r="F18" s="16" t="str">
        <f>IFERROR(VLOOKUP('Race3-Girl'!$C18,TeamDec!$D$9:$H$465,3,FALSE),"")</f>
        <v>F</v>
      </c>
      <c r="G18" s="14">
        <f>COUNTIF($E$9:E18,E18)</f>
        <v>6</v>
      </c>
      <c r="H18" s="60"/>
      <c r="I18" s="5"/>
    </row>
    <row r="19" spans="2:9" x14ac:dyDescent="0.35">
      <c r="B19" s="15">
        <v>11</v>
      </c>
      <c r="C19" s="33" t="s">
        <v>671</v>
      </c>
      <c r="D19" s="1">
        <f>+tblRace3G[[#This Row],[Position]]</f>
        <v>11</v>
      </c>
      <c r="E19" s="14" t="str">
        <f>IFERROR(VLOOKUP('Race3-Girl'!$C19,TeamDec!$D$9:$H$465,5,FALSE),"")</f>
        <v>U11</v>
      </c>
      <c r="F19" s="16" t="str">
        <f>IFERROR(VLOOKUP('Race3-Girl'!$C19,TeamDec!$D$9:$H$465,3,FALSE),"")</f>
        <v>F</v>
      </c>
      <c r="G19" s="14">
        <f>COUNTIF($E$9:E19,E19)</f>
        <v>1</v>
      </c>
      <c r="H19" s="60"/>
      <c r="I19" s="5"/>
    </row>
    <row r="20" spans="2:9" x14ac:dyDescent="0.35">
      <c r="B20" s="15">
        <v>12</v>
      </c>
      <c r="C20" s="33" t="s">
        <v>848</v>
      </c>
      <c r="D20" s="1">
        <f>+tblRace3G[[#This Row],[Position]]</f>
        <v>12</v>
      </c>
      <c r="E20" s="14" t="str">
        <f>IFERROR(VLOOKUP('Race3-Girl'!$C20,TeamDec!$D$9:$H$465,5,FALSE),"")</f>
        <v>U13</v>
      </c>
      <c r="F20" s="16" t="str">
        <f>IFERROR(VLOOKUP('Race3-Girl'!$C20,TeamDec!$D$9:$H$465,3,FALSE),"")</f>
        <v>F</v>
      </c>
      <c r="G20" s="14">
        <f>COUNTIF($E$9:E20,E20)</f>
        <v>3</v>
      </c>
      <c r="H20" s="60"/>
      <c r="I20" s="5"/>
    </row>
    <row r="21" spans="2:9" x14ac:dyDescent="0.35">
      <c r="B21" s="15">
        <v>13</v>
      </c>
      <c r="C21" s="33" t="s">
        <v>675</v>
      </c>
      <c r="D21" s="1">
        <f>+tblRace3G[[#This Row],[Position]]</f>
        <v>13</v>
      </c>
      <c r="E21" s="14" t="str">
        <f>IFERROR(VLOOKUP('Race3-Girl'!$C21,TeamDec!$D$9:$H$465,5,FALSE),"")</f>
        <v>U13</v>
      </c>
      <c r="F21" s="16" t="str">
        <f>IFERROR(VLOOKUP('Race3-Girl'!$C21,TeamDec!$D$9:$H$465,3,FALSE),"")</f>
        <v>F</v>
      </c>
      <c r="G21" s="14">
        <f>COUNTIF($E$9:E21,E21)</f>
        <v>4</v>
      </c>
      <c r="H21" s="60"/>
      <c r="I21" s="5"/>
    </row>
    <row r="22" spans="2:9" x14ac:dyDescent="0.35">
      <c r="B22" s="15">
        <v>14</v>
      </c>
      <c r="C22" s="33" t="s">
        <v>1001</v>
      </c>
      <c r="D22" s="1">
        <f>+tblRace3G[[#This Row],[Position]]</f>
        <v>14</v>
      </c>
      <c r="E22" s="14" t="str">
        <f>IFERROR(VLOOKUP('Race3-Girl'!$C22,TeamDec!$D$9:$H$465,5,FALSE),"")</f>
        <v>U13</v>
      </c>
      <c r="F22" s="16" t="str">
        <f>IFERROR(VLOOKUP('Race3-Girl'!$C22,TeamDec!$D$9:$H$465,3,FALSE),"")</f>
        <v>F</v>
      </c>
      <c r="G22" s="14">
        <f>COUNTIF($E$9:E22,E22)</f>
        <v>5</v>
      </c>
      <c r="H22" s="60"/>
      <c r="I22" s="5"/>
    </row>
    <row r="23" spans="2:9" x14ac:dyDescent="0.35">
      <c r="B23" s="15">
        <v>15</v>
      </c>
      <c r="C23" s="33" t="s">
        <v>698</v>
      </c>
      <c r="D23" s="1">
        <f>+tblRace3G[[#This Row],[Position]]</f>
        <v>15</v>
      </c>
      <c r="E23" s="14" t="str">
        <f>IFERROR(VLOOKUP('Race3-Girl'!$C23,TeamDec!$D$9:$H$465,5,FALSE),"")</f>
        <v>U17</v>
      </c>
      <c r="F23" s="16" t="str">
        <f>IFERROR(VLOOKUP('Race3-Girl'!$C23,TeamDec!$D$9:$H$465,3,FALSE),"")</f>
        <v>F</v>
      </c>
      <c r="G23" s="14">
        <f>COUNTIF($E$9:E23,E23)</f>
        <v>3</v>
      </c>
      <c r="H23" s="60"/>
      <c r="I23" s="5"/>
    </row>
    <row r="24" spans="2:9" x14ac:dyDescent="0.35">
      <c r="B24" s="15">
        <v>16</v>
      </c>
      <c r="C24" s="33" t="s">
        <v>674</v>
      </c>
      <c r="D24" s="1">
        <f>+tblRace3G[[#This Row],[Position]]</f>
        <v>16</v>
      </c>
      <c r="E24" s="14" t="str">
        <f>IFERROR(VLOOKUP('Race3-Girl'!$C24,TeamDec!$D$9:$H$465,5,FALSE),"")</f>
        <v>U15</v>
      </c>
      <c r="F24" s="16" t="str">
        <f>IFERROR(VLOOKUP('Race3-Girl'!$C24,TeamDec!$D$9:$H$465,3,FALSE),"")</f>
        <v>F</v>
      </c>
      <c r="G24" s="14">
        <f>COUNTIF($E$9:E24,E24)</f>
        <v>7</v>
      </c>
      <c r="H24" s="60"/>
      <c r="I24" s="5"/>
    </row>
    <row r="25" spans="2:9" x14ac:dyDescent="0.35">
      <c r="B25" s="15">
        <v>17</v>
      </c>
      <c r="C25" s="33" t="s">
        <v>701</v>
      </c>
      <c r="D25" s="1">
        <f>+tblRace3G[[#This Row],[Position]]</f>
        <v>17</v>
      </c>
      <c r="E25" s="14" t="str">
        <f>IFERROR(VLOOKUP('Race3-Girl'!$C25,TeamDec!$D$9:$H$465,5,FALSE),"")</f>
        <v>U13</v>
      </c>
      <c r="F25" s="16" t="str">
        <f>IFERROR(VLOOKUP('Race3-Girl'!$C25,TeamDec!$D$9:$H$465,3,FALSE),"")</f>
        <v>F</v>
      </c>
      <c r="G25" s="14">
        <f>COUNTIF($E$9:E25,E25)</f>
        <v>6</v>
      </c>
      <c r="H25" s="60"/>
      <c r="I25" s="5"/>
    </row>
    <row r="26" spans="2:9" x14ac:dyDescent="0.35">
      <c r="B26" s="15">
        <v>18</v>
      </c>
      <c r="C26" s="33" t="s">
        <v>702</v>
      </c>
      <c r="D26" s="1">
        <f>+tblRace3G[[#This Row],[Position]]</f>
        <v>18</v>
      </c>
      <c r="E26" s="14" t="str">
        <f>IFERROR(VLOOKUP('Race3-Girl'!$C26,TeamDec!$D$9:$H$465,5,FALSE),"")</f>
        <v>U13</v>
      </c>
      <c r="F26" s="16" t="str">
        <f>IFERROR(VLOOKUP('Race3-Girl'!$C26,TeamDec!$D$9:$H$465,3,FALSE),"")</f>
        <v>F</v>
      </c>
      <c r="G26" s="14">
        <f>COUNTIF($E$9:E26,E26)</f>
        <v>7</v>
      </c>
      <c r="H26" s="60"/>
      <c r="I26" s="5"/>
    </row>
    <row r="27" spans="2:9" x14ac:dyDescent="0.35">
      <c r="B27" s="15">
        <v>19</v>
      </c>
      <c r="C27" s="33" t="s">
        <v>892</v>
      </c>
      <c r="D27" s="1">
        <f>+tblRace3G[[#This Row],[Position]]</f>
        <v>19</v>
      </c>
      <c r="E27" s="14" t="str">
        <f>IFERROR(VLOOKUP('Race3-Girl'!$C27,TeamDec!$D$9:$H$465,5,FALSE),"")</f>
        <v>U11</v>
      </c>
      <c r="F27" s="16" t="str">
        <f>IFERROR(VLOOKUP('Race3-Girl'!$C27,TeamDec!$D$9:$H$465,3,FALSE),"")</f>
        <v>F</v>
      </c>
      <c r="G27" s="14">
        <f>COUNTIF($E$9:E27,E27)</f>
        <v>2</v>
      </c>
      <c r="H27" s="60"/>
      <c r="I27" s="5"/>
    </row>
    <row r="28" spans="2:9" x14ac:dyDescent="0.35">
      <c r="B28" s="15">
        <v>20</v>
      </c>
      <c r="C28" s="33" t="s">
        <v>676</v>
      </c>
      <c r="D28" s="1">
        <f>+tblRace3G[[#This Row],[Position]]</f>
        <v>20</v>
      </c>
      <c r="E28" s="14" t="str">
        <f>IFERROR(VLOOKUP('Race3-Girl'!$C28,TeamDec!$D$9:$H$465,5,FALSE),"")</f>
        <v>U17</v>
      </c>
      <c r="F28" s="16" t="str">
        <f>IFERROR(VLOOKUP('Race3-Girl'!$C28,TeamDec!$D$9:$H$465,3,FALSE),"")</f>
        <v>F</v>
      </c>
      <c r="G28" s="14">
        <f>COUNTIF($E$9:E28,E28)</f>
        <v>4</v>
      </c>
      <c r="H28" s="60"/>
      <c r="I28" s="5"/>
    </row>
    <row r="29" spans="2:9" x14ac:dyDescent="0.35">
      <c r="B29" s="15">
        <v>21</v>
      </c>
      <c r="C29" s="33" t="s">
        <v>705</v>
      </c>
      <c r="D29" s="1">
        <f>+tblRace3G[[#This Row],[Position]]</f>
        <v>21</v>
      </c>
      <c r="E29" s="14" t="str">
        <f>IFERROR(VLOOKUP('Race3-Girl'!$C29,TeamDec!$D$9:$H$465,5,FALSE),"")</f>
        <v>U11</v>
      </c>
      <c r="F29" s="16" t="str">
        <f>IFERROR(VLOOKUP('Race3-Girl'!$C29,TeamDec!$D$9:$H$465,3,FALSE),"")</f>
        <v>F</v>
      </c>
      <c r="G29" s="14">
        <f>COUNTIF($E$9:E29,E29)</f>
        <v>3</v>
      </c>
      <c r="H29" s="60"/>
      <c r="I29" s="5"/>
    </row>
    <row r="30" spans="2:9" x14ac:dyDescent="0.35">
      <c r="B30" s="15">
        <v>22</v>
      </c>
      <c r="C30" s="33" t="s">
        <v>679</v>
      </c>
      <c r="D30" s="1">
        <f>+tblRace3G[[#This Row],[Position]]</f>
        <v>22</v>
      </c>
      <c r="E30" s="14" t="str">
        <f>IFERROR(VLOOKUP('Race3-Girl'!$C30,TeamDec!$D$9:$H$465,5,FALSE),"")</f>
        <v>U11</v>
      </c>
      <c r="F30" s="16" t="str">
        <f>IFERROR(VLOOKUP('Race3-Girl'!$C30,TeamDec!$D$9:$H$465,3,FALSE),"")</f>
        <v>F</v>
      </c>
      <c r="G30" s="14">
        <f>COUNTIF($E$9:E30,E30)</f>
        <v>4</v>
      </c>
      <c r="H30" s="60"/>
      <c r="I30" s="5"/>
    </row>
    <row r="31" spans="2:9" x14ac:dyDescent="0.35">
      <c r="B31" s="15">
        <v>23</v>
      </c>
      <c r="C31" s="33" t="s">
        <v>928</v>
      </c>
      <c r="D31" s="1">
        <f>+tblRace3G[[#This Row],[Position]]</f>
        <v>23</v>
      </c>
      <c r="E31" s="14" t="str">
        <f>IFERROR(VLOOKUP('Race3-Girl'!$C31,TeamDec!$D$9:$H$465,5,FALSE),"")</f>
        <v>U15</v>
      </c>
      <c r="F31" s="16" t="str">
        <f>IFERROR(VLOOKUP('Race3-Girl'!$C31,TeamDec!$D$9:$H$465,3,FALSE),"")</f>
        <v>F</v>
      </c>
      <c r="G31" s="14">
        <f>COUNTIF($E$9:E31,E31)</f>
        <v>8</v>
      </c>
      <c r="H31" s="60"/>
      <c r="I31" s="5"/>
    </row>
    <row r="32" spans="2:9" x14ac:dyDescent="0.35">
      <c r="B32" s="15">
        <v>24</v>
      </c>
      <c r="C32" s="33" t="s">
        <v>687</v>
      </c>
      <c r="D32" s="1">
        <f>+tblRace3G[[#This Row],[Position]]</f>
        <v>24</v>
      </c>
      <c r="E32" s="14" t="str">
        <f>IFERROR(VLOOKUP('Race3-Girl'!$C32,TeamDec!$D$9:$H$465,5,FALSE),"")</f>
        <v>U11</v>
      </c>
      <c r="F32" s="16" t="str">
        <f>IFERROR(VLOOKUP('Race3-Girl'!$C32,TeamDec!$D$9:$H$465,3,FALSE),"")</f>
        <v>F</v>
      </c>
      <c r="G32" s="14">
        <f>COUNTIF($E$9:E32,E32)</f>
        <v>5</v>
      </c>
      <c r="H32" s="60"/>
      <c r="I32" s="5"/>
    </row>
    <row r="33" spans="2:9" x14ac:dyDescent="0.35">
      <c r="B33" s="15">
        <v>25</v>
      </c>
      <c r="C33" s="33" t="s">
        <v>879</v>
      </c>
      <c r="D33" s="1">
        <f>+tblRace3G[[#This Row],[Position]]</f>
        <v>25</v>
      </c>
      <c r="E33" s="14" t="str">
        <f>IFERROR(VLOOKUP('Race3-Girl'!$C33,TeamDec!$D$9:$H$465,5,FALSE),"")</f>
        <v>U13</v>
      </c>
      <c r="F33" s="16" t="str">
        <f>IFERROR(VLOOKUP('Race3-Girl'!$C33,TeamDec!$D$9:$H$465,3,FALSE),"")</f>
        <v>F</v>
      </c>
      <c r="G33" s="14">
        <f>COUNTIF($E$9:E33,E33)</f>
        <v>8</v>
      </c>
      <c r="H33" s="60"/>
      <c r="I33" s="5"/>
    </row>
    <row r="34" spans="2:9" x14ac:dyDescent="0.35">
      <c r="B34" s="15">
        <v>26</v>
      </c>
      <c r="C34" s="33" t="s">
        <v>915</v>
      </c>
      <c r="D34" s="1">
        <f>+tblRace3G[[#This Row],[Position]]</f>
        <v>26</v>
      </c>
      <c r="E34" s="14" t="str">
        <f>IFERROR(VLOOKUP('Race3-Girl'!$C34,TeamDec!$D$9:$H$465,5,FALSE),"")</f>
        <v>U13</v>
      </c>
      <c r="F34" s="16" t="str">
        <f>IFERROR(VLOOKUP('Race3-Girl'!$C34,TeamDec!$D$9:$H$465,3,FALSE),"")</f>
        <v>F</v>
      </c>
      <c r="G34" s="14">
        <f>COUNTIF($E$9:E34,E34)</f>
        <v>9</v>
      </c>
      <c r="H34" s="60"/>
      <c r="I34" s="5"/>
    </row>
    <row r="35" spans="2:9" x14ac:dyDescent="0.35">
      <c r="B35" s="15">
        <v>27</v>
      </c>
      <c r="C35" s="33" t="s">
        <v>881</v>
      </c>
      <c r="D35" s="1">
        <f>+tblRace3G[[#This Row],[Position]]</f>
        <v>27</v>
      </c>
      <c r="E35" s="14" t="str">
        <f>IFERROR(VLOOKUP('Race3-Girl'!$C35,TeamDec!$D$9:$H$465,5,FALSE),"")</f>
        <v>U15</v>
      </c>
      <c r="F35" s="16" t="str">
        <f>IFERROR(VLOOKUP('Race3-Girl'!$C35,TeamDec!$D$9:$H$465,3,FALSE),"")</f>
        <v>F</v>
      </c>
      <c r="G35" s="14">
        <f>COUNTIF($E$9:E35,E35)</f>
        <v>9</v>
      </c>
      <c r="H35" s="60"/>
      <c r="I35" s="5"/>
    </row>
    <row r="36" spans="2:9" x14ac:dyDescent="0.35">
      <c r="B36" s="15">
        <v>28</v>
      </c>
      <c r="C36" s="33" t="s">
        <v>710</v>
      </c>
      <c r="D36" s="1">
        <f>+tblRace3G[[#This Row],[Position]]</f>
        <v>28</v>
      </c>
      <c r="E36" s="14" t="str">
        <f>IFERROR(VLOOKUP('Race3-Girl'!$C36,TeamDec!$D$9:$H$465,5,FALSE),"")</f>
        <v>U15</v>
      </c>
      <c r="F36" s="16" t="str">
        <f>IFERROR(VLOOKUP('Race3-Girl'!$C36,TeamDec!$D$9:$H$465,3,FALSE),"")</f>
        <v>F</v>
      </c>
      <c r="G36" s="14">
        <f>COUNTIF($E$9:E36,E36)</f>
        <v>10</v>
      </c>
      <c r="H36" s="60"/>
      <c r="I36" s="5"/>
    </row>
    <row r="37" spans="2:9" x14ac:dyDescent="0.35">
      <c r="B37" s="15">
        <v>29</v>
      </c>
      <c r="C37" s="33" t="s">
        <v>931</v>
      </c>
      <c r="D37" s="1">
        <f>+tblRace3G[[#This Row],[Position]]</f>
        <v>29</v>
      </c>
      <c r="E37" s="14" t="str">
        <f>IFERROR(VLOOKUP('Race3-Girl'!$C37,TeamDec!$D$9:$H$465,5,FALSE),"")</f>
        <v>U11</v>
      </c>
      <c r="F37" s="16" t="str">
        <f>IFERROR(VLOOKUP('Race3-Girl'!$C37,TeamDec!$D$9:$H$465,3,FALSE),"")</f>
        <v>F</v>
      </c>
      <c r="G37" s="14">
        <f>COUNTIF($E$9:E37,E37)</f>
        <v>6</v>
      </c>
      <c r="H37" s="60"/>
      <c r="I37" s="5"/>
    </row>
    <row r="38" spans="2:9" x14ac:dyDescent="0.35">
      <c r="B38" s="15">
        <v>30</v>
      </c>
      <c r="C38" s="33" t="s">
        <v>802</v>
      </c>
      <c r="D38" s="1">
        <f>+tblRace3G[[#This Row],[Position]]</f>
        <v>30</v>
      </c>
      <c r="E38" s="14" t="str">
        <f>IFERROR(VLOOKUP('Race3-Girl'!$C38,TeamDec!$D$9:$H$465,5,FALSE),"")</f>
        <v>U11</v>
      </c>
      <c r="F38" s="16" t="str">
        <f>IFERROR(VLOOKUP('Race3-Girl'!$C38,TeamDec!$D$9:$H$465,3,FALSE),"")</f>
        <v>F</v>
      </c>
      <c r="G38" s="14">
        <f>COUNTIF($E$9:E38,E38)</f>
        <v>7</v>
      </c>
      <c r="H38" s="60"/>
      <c r="I38" s="5"/>
    </row>
    <row r="39" spans="2:9" x14ac:dyDescent="0.35">
      <c r="B39" s="15">
        <v>31</v>
      </c>
      <c r="C39" s="33" t="s">
        <v>708</v>
      </c>
      <c r="D39" s="1">
        <f>+tblRace3G[[#This Row],[Position]]</f>
        <v>31</v>
      </c>
      <c r="E39" s="14" t="str">
        <f>IFERROR(VLOOKUP('Race3-Girl'!$C39,TeamDec!$D$9:$H$465,5,FALSE),"")</f>
        <v>U15</v>
      </c>
      <c r="F39" s="16" t="str">
        <f>IFERROR(VLOOKUP('Race3-Girl'!$C39,TeamDec!$D$9:$H$465,3,FALSE),"")</f>
        <v>F</v>
      </c>
      <c r="G39" s="14">
        <f>COUNTIF($E$9:E39,E39)</f>
        <v>11</v>
      </c>
      <c r="H39" s="60"/>
      <c r="I39" s="5"/>
    </row>
    <row r="40" spans="2:9" x14ac:dyDescent="0.35">
      <c r="B40" s="15">
        <v>32</v>
      </c>
      <c r="C40" s="33" t="s">
        <v>707</v>
      </c>
      <c r="D40" s="1">
        <f>+tblRace3G[[#This Row],[Position]]</f>
        <v>32</v>
      </c>
      <c r="E40" s="14" t="str">
        <f>IFERROR(VLOOKUP('Race3-Girl'!$C40,TeamDec!$D$9:$H$465,5,FALSE),"")</f>
        <v>U11</v>
      </c>
      <c r="F40" s="16" t="str">
        <f>IFERROR(VLOOKUP('Race3-Girl'!$C40,TeamDec!$D$9:$H$465,3,FALSE),"")</f>
        <v>F</v>
      </c>
      <c r="G40" s="14">
        <f>COUNTIF($E$9:E40,E40)</f>
        <v>8</v>
      </c>
      <c r="H40" s="60"/>
      <c r="I40" s="5"/>
    </row>
    <row r="41" spans="2:9" x14ac:dyDescent="0.35">
      <c r="B41" s="15">
        <v>33</v>
      </c>
      <c r="C41" s="33" t="s">
        <v>706</v>
      </c>
      <c r="D41" s="1">
        <f>+tblRace3G[[#This Row],[Position]]</f>
        <v>33</v>
      </c>
      <c r="E41" s="14" t="str">
        <f>IFERROR(VLOOKUP('Race3-Girl'!$C41,TeamDec!$D$9:$H$465,5,FALSE),"")</f>
        <v>U13</v>
      </c>
      <c r="F41" s="16" t="str">
        <f>IFERROR(VLOOKUP('Race3-Girl'!$C41,TeamDec!$D$9:$H$465,3,FALSE),"")</f>
        <v>F</v>
      </c>
      <c r="G41" s="14">
        <f>COUNTIF($E$9:E41,E41)</f>
        <v>10</v>
      </c>
      <c r="H41" s="60"/>
      <c r="I41" s="5"/>
    </row>
    <row r="42" spans="2:9" x14ac:dyDescent="0.35">
      <c r="B42" s="15">
        <v>34</v>
      </c>
      <c r="C42" s="33" t="s">
        <v>723</v>
      </c>
      <c r="D42" s="1">
        <f>+tblRace3G[[#This Row],[Position]]</f>
        <v>34</v>
      </c>
      <c r="E42" s="14" t="str">
        <f>IFERROR(VLOOKUP('Race3-Girl'!$C42,TeamDec!$D$9:$H$465,5,FALSE),"")</f>
        <v>U11</v>
      </c>
      <c r="F42" s="16" t="str">
        <f>IFERROR(VLOOKUP('Race3-Girl'!$C42,TeamDec!$D$9:$H$465,3,FALSE),"")</f>
        <v>F</v>
      </c>
      <c r="G42" s="14">
        <f>COUNTIF($E$9:E42,E42)</f>
        <v>9</v>
      </c>
      <c r="H42" s="60"/>
      <c r="I42" s="5"/>
    </row>
    <row r="43" spans="2:9" x14ac:dyDescent="0.35">
      <c r="B43" s="15">
        <v>35</v>
      </c>
      <c r="C43" s="33" t="s">
        <v>897</v>
      </c>
      <c r="D43" s="1">
        <f>+tblRace3G[[#This Row],[Position]]</f>
        <v>35</v>
      </c>
      <c r="E43" s="14" t="str">
        <f>IFERROR(VLOOKUP('Race3-Girl'!$C43,TeamDec!$D$9:$H$465,5,FALSE),"")</f>
        <v>U15</v>
      </c>
      <c r="F43" s="16" t="str">
        <f>IFERROR(VLOOKUP('Race3-Girl'!$C43,TeamDec!$D$9:$H$465,3,FALSE),"")</f>
        <v>F</v>
      </c>
      <c r="G43" s="14">
        <f>COUNTIF($E$9:E43,E43)</f>
        <v>12</v>
      </c>
      <c r="H43" s="60"/>
      <c r="I43" s="5"/>
    </row>
    <row r="44" spans="2:9" x14ac:dyDescent="0.35">
      <c r="B44" s="15">
        <v>36</v>
      </c>
      <c r="C44" s="33" t="s">
        <v>808</v>
      </c>
      <c r="D44" s="1">
        <f>+tblRace3G[[#This Row],[Position]]</f>
        <v>36</v>
      </c>
      <c r="E44" s="14" t="str">
        <f>IFERROR(VLOOKUP('Race3-Girl'!$C44,TeamDec!$D$9:$H$465,5,FALSE),"")</f>
        <v>U11</v>
      </c>
      <c r="F44" s="16" t="str">
        <f>IFERROR(VLOOKUP('Race3-Girl'!$C44,TeamDec!$D$9:$H$465,3,FALSE),"")</f>
        <v>F</v>
      </c>
      <c r="G44" s="14">
        <f>COUNTIF($E$9:E44,E44)</f>
        <v>10</v>
      </c>
      <c r="H44" s="60"/>
      <c r="I44" s="5"/>
    </row>
    <row r="45" spans="2:9" x14ac:dyDescent="0.35">
      <c r="B45" s="15">
        <v>37</v>
      </c>
      <c r="C45" s="33" t="s">
        <v>910</v>
      </c>
      <c r="D45" s="1">
        <f>+tblRace3G[[#This Row],[Position]]</f>
        <v>37</v>
      </c>
      <c r="E45" s="14" t="str">
        <f>IFERROR(VLOOKUP('Race3-Girl'!$C45,TeamDec!$D$9:$H$465,5,FALSE),"")</f>
        <v>U11</v>
      </c>
      <c r="F45" s="16" t="str">
        <f>IFERROR(VLOOKUP('Race3-Girl'!$C45,TeamDec!$D$9:$H$465,3,FALSE),"")</f>
        <v>F</v>
      </c>
      <c r="G45" s="14">
        <f>COUNTIF($E$9:E45,E45)</f>
        <v>11</v>
      </c>
      <c r="H45" s="60"/>
      <c r="I45" s="5"/>
    </row>
    <row r="46" spans="2:9" x14ac:dyDescent="0.35">
      <c r="B46" s="15">
        <v>38</v>
      </c>
      <c r="C46" s="33" t="s">
        <v>999</v>
      </c>
      <c r="D46" s="1">
        <f>+tblRace3G[[#This Row],[Position]]</f>
        <v>38</v>
      </c>
      <c r="E46" s="14" t="str">
        <f>IFERROR(VLOOKUP('Race3-Girl'!$C46,TeamDec!$D$9:$H$465,5,FALSE),"")</f>
        <v>U13</v>
      </c>
      <c r="F46" s="16" t="str">
        <f>IFERROR(VLOOKUP('Race3-Girl'!$C46,TeamDec!$D$9:$H$465,3,FALSE),"")</f>
        <v>F</v>
      </c>
      <c r="G46" s="14">
        <f>COUNTIF($E$9:E46,E46)</f>
        <v>11</v>
      </c>
      <c r="H46" s="60"/>
      <c r="I46" s="5"/>
    </row>
    <row r="47" spans="2:9" x14ac:dyDescent="0.35">
      <c r="B47" s="15">
        <v>39</v>
      </c>
      <c r="C47" s="33" t="s">
        <v>815</v>
      </c>
      <c r="D47" s="1">
        <f>+tblRace3G[[#This Row],[Position]]</f>
        <v>39</v>
      </c>
      <c r="E47" s="14" t="str">
        <f>IFERROR(VLOOKUP('Race3-Girl'!$C47,TeamDec!$D$9:$H$465,5,FALSE),"")</f>
        <v>U11</v>
      </c>
      <c r="F47" s="16" t="str">
        <f>IFERROR(VLOOKUP('Race3-Girl'!$C47,TeamDec!$D$9:$H$465,3,FALSE),"")</f>
        <v>F</v>
      </c>
      <c r="G47" s="14">
        <f>COUNTIF($E$9:E47,E47)</f>
        <v>12</v>
      </c>
      <c r="H47" s="60"/>
      <c r="I47" s="5"/>
    </row>
    <row r="48" spans="2:9" x14ac:dyDescent="0.35">
      <c r="B48" s="15">
        <v>40</v>
      </c>
      <c r="C48" s="33" t="s">
        <v>876</v>
      </c>
      <c r="D48" s="1">
        <f>+tblRace3G[[#This Row],[Position]]</f>
        <v>40</v>
      </c>
      <c r="E48" s="14" t="str">
        <f>IFERROR(VLOOKUP('Race3-Girl'!$C48,TeamDec!$D$9:$H$465,5,FALSE),"")</f>
        <v>U11</v>
      </c>
      <c r="F48" s="16" t="str">
        <f>IFERROR(VLOOKUP('Race3-Girl'!$C48,TeamDec!$D$9:$H$465,3,FALSE),"")</f>
        <v>F</v>
      </c>
      <c r="G48" s="14">
        <f>COUNTIF($E$9:E48,E48)</f>
        <v>13</v>
      </c>
      <c r="H48" s="60"/>
      <c r="I48" s="5"/>
    </row>
    <row r="49" spans="2:9" x14ac:dyDescent="0.35">
      <c r="B49" s="15">
        <v>41</v>
      </c>
      <c r="C49" s="33" t="s">
        <v>838</v>
      </c>
      <c r="D49" s="1">
        <f>+tblRace3G[[#This Row],[Position]]</f>
        <v>41</v>
      </c>
      <c r="E49" s="14" t="str">
        <f>IFERROR(VLOOKUP('Race3-Girl'!$C49,TeamDec!$D$9:$H$465,5,FALSE),"")</f>
        <v>U13</v>
      </c>
      <c r="F49" s="16" t="str">
        <f>IFERROR(VLOOKUP('Race3-Girl'!$C49,TeamDec!$D$9:$H$465,3,FALSE),"")</f>
        <v>F</v>
      </c>
      <c r="G49" s="14">
        <f>COUNTIF($E$9:E49,E49)</f>
        <v>12</v>
      </c>
      <c r="H49" s="60"/>
      <c r="I49" s="5"/>
    </row>
    <row r="50" spans="2:9" x14ac:dyDescent="0.35">
      <c r="B50" s="15">
        <v>42</v>
      </c>
      <c r="C50" s="32" t="s">
        <v>896</v>
      </c>
      <c r="D50" s="1">
        <f>+tblRace3G[[#This Row],[Position]]</f>
        <v>42</v>
      </c>
      <c r="E50" s="14" t="str">
        <f>IFERROR(VLOOKUP('Race3-Girl'!$C50,TeamDec!$D$9:$H$465,5,FALSE),"")</f>
        <v>U11</v>
      </c>
      <c r="F50" s="16" t="str">
        <f>IFERROR(VLOOKUP('Race3-Girl'!$C50,TeamDec!$D$9:$H$465,3,FALSE),"")</f>
        <v>F</v>
      </c>
      <c r="G50" s="14">
        <f>COUNTIF($E$9:E50,E50)</f>
        <v>14</v>
      </c>
      <c r="H50" s="60"/>
      <c r="I50" s="5"/>
    </row>
    <row r="51" spans="2:9" x14ac:dyDescent="0.35">
      <c r="B51" s="15">
        <v>43</v>
      </c>
      <c r="C51" s="33" t="s">
        <v>731</v>
      </c>
      <c r="D51" s="1">
        <f>+tblRace3G[[#This Row],[Position]]</f>
        <v>43</v>
      </c>
      <c r="E51" s="14" t="str">
        <f>IFERROR(VLOOKUP('Race3-Girl'!$C51,TeamDec!$D$9:$H$465,5,FALSE),"")</f>
        <v>U11</v>
      </c>
      <c r="F51" s="16" t="str">
        <f>IFERROR(VLOOKUP('Race3-Girl'!$C51,TeamDec!$D$9:$H$465,3,FALSE),"")</f>
        <v>F</v>
      </c>
      <c r="G51" s="14">
        <f>COUNTIF($E$9:E51,E51)</f>
        <v>15</v>
      </c>
      <c r="H51" s="60"/>
      <c r="I51" s="5"/>
    </row>
    <row r="52" spans="2:9" x14ac:dyDescent="0.35">
      <c r="B52" s="15">
        <v>44</v>
      </c>
      <c r="C52" s="33" t="s">
        <v>809</v>
      </c>
      <c r="D52" s="1">
        <f>+tblRace3G[[#This Row],[Position]]</f>
        <v>44</v>
      </c>
      <c r="E52" s="14" t="str">
        <f>IFERROR(VLOOKUP('Race3-Girl'!$C52,TeamDec!$D$9:$H$465,5,FALSE),"")</f>
        <v>U15</v>
      </c>
      <c r="F52" s="16" t="str">
        <f>IFERROR(VLOOKUP('Race3-Girl'!$C52,TeamDec!$D$9:$H$465,3,FALSE),"")</f>
        <v>F</v>
      </c>
      <c r="G52" s="14">
        <f>COUNTIF($E$9:E52,E52)</f>
        <v>13</v>
      </c>
      <c r="H52" s="60"/>
      <c r="I52" s="5"/>
    </row>
    <row r="53" spans="2:9" x14ac:dyDescent="0.35">
      <c r="B53" s="15">
        <v>45</v>
      </c>
      <c r="C53" s="33" t="s">
        <v>849</v>
      </c>
      <c r="D53" s="1">
        <f>+tblRace3G[[#This Row],[Position]]</f>
        <v>45</v>
      </c>
      <c r="E53" s="14" t="str">
        <f>IFERROR(VLOOKUP('Race3-Girl'!$C53,TeamDec!$D$9:$H$465,5,FALSE),"")</f>
        <v>U13</v>
      </c>
      <c r="F53" s="16" t="str">
        <f>IFERROR(VLOOKUP('Race3-Girl'!$C53,TeamDec!$D$9:$H$465,3,FALSE),"")</f>
        <v>F</v>
      </c>
      <c r="G53" s="14">
        <f>COUNTIF($E$9:E53,E53)</f>
        <v>13</v>
      </c>
      <c r="H53" s="60"/>
      <c r="I53" s="5"/>
    </row>
    <row r="54" spans="2:9" x14ac:dyDescent="0.35">
      <c r="B54" s="15">
        <v>46</v>
      </c>
      <c r="C54" s="33" t="s">
        <v>773</v>
      </c>
      <c r="D54" s="1">
        <f>+tblRace3G[[#This Row],[Position]]</f>
        <v>46</v>
      </c>
      <c r="E54" s="14" t="str">
        <f>IFERROR(VLOOKUP('Race3-Girl'!$C54,TeamDec!$D$9:$H$465,5,FALSE),"")</f>
        <v>U11</v>
      </c>
      <c r="F54" s="16" t="str">
        <f>IFERROR(VLOOKUP('Race3-Girl'!$C54,TeamDec!$D$9:$H$465,3,FALSE),"")</f>
        <v>F</v>
      </c>
      <c r="G54" s="14">
        <f>COUNTIF($E$9:E54,E54)</f>
        <v>16</v>
      </c>
      <c r="H54" s="60"/>
      <c r="I54" s="5"/>
    </row>
    <row r="55" spans="2:9" x14ac:dyDescent="0.35">
      <c r="B55" s="15">
        <v>47</v>
      </c>
      <c r="C55" s="33" t="s">
        <v>779</v>
      </c>
      <c r="D55" s="1">
        <f>+tblRace3G[[#This Row],[Position]]</f>
        <v>47</v>
      </c>
      <c r="E55" s="14" t="str">
        <f>IFERROR(VLOOKUP('Race3-Girl'!$C55,TeamDec!$D$9:$H$465,5,FALSE),"")</f>
        <v>U11</v>
      </c>
      <c r="F55" s="16" t="str">
        <f>IFERROR(VLOOKUP('Race3-Girl'!$C55,TeamDec!$D$9:$H$465,3,FALSE),"")</f>
        <v>F</v>
      </c>
      <c r="G55" s="14">
        <f>COUNTIF($E$9:E55,E55)</f>
        <v>17</v>
      </c>
      <c r="H55" s="60"/>
      <c r="I55" s="5"/>
    </row>
    <row r="56" spans="2:9" x14ac:dyDescent="0.35">
      <c r="B56" s="15">
        <v>48</v>
      </c>
      <c r="C56" s="33" t="s">
        <v>832</v>
      </c>
      <c r="D56" s="1">
        <f>+tblRace3G[[#This Row],[Position]]</f>
        <v>48</v>
      </c>
      <c r="E56" s="14" t="str">
        <f>IFERROR(VLOOKUP('Race3-Girl'!$C56,TeamDec!$D$9:$H$465,5,FALSE),"")</f>
        <v>U13</v>
      </c>
      <c r="F56" s="16" t="str">
        <f>IFERROR(VLOOKUP('Race3-Girl'!$C56,TeamDec!$D$9:$H$465,3,FALSE),"")</f>
        <v>F</v>
      </c>
      <c r="G56" s="14">
        <f>COUNTIF($E$9:E56,E56)</f>
        <v>14</v>
      </c>
      <c r="H56" s="60"/>
      <c r="I56" s="5"/>
    </row>
    <row r="57" spans="2:9" x14ac:dyDescent="0.35">
      <c r="B57" s="15">
        <v>49</v>
      </c>
      <c r="C57" s="33" t="s">
        <v>681</v>
      </c>
      <c r="D57" s="1">
        <f>+tblRace3G[[#This Row],[Position]]</f>
        <v>49</v>
      </c>
      <c r="E57" s="14" t="str">
        <f>IFERROR(VLOOKUP('Race3-Girl'!$C57,TeamDec!$D$9:$H$465,5,FALSE),"")</f>
        <v>U11</v>
      </c>
      <c r="F57" s="16" t="str">
        <f>IFERROR(VLOOKUP('Race3-Girl'!$C57,TeamDec!$D$9:$H$465,3,FALSE),"")</f>
        <v>F</v>
      </c>
      <c r="G57" s="14">
        <f>COUNTIF($E$9:E57,E57)</f>
        <v>18</v>
      </c>
      <c r="H57" s="60"/>
      <c r="I57" s="5"/>
    </row>
    <row r="58" spans="2:9" x14ac:dyDescent="0.35">
      <c r="B58" s="15">
        <v>50</v>
      </c>
      <c r="C58" s="33" t="s">
        <v>735</v>
      </c>
      <c r="D58" s="1">
        <f>+tblRace3G[[#This Row],[Position]]</f>
        <v>50</v>
      </c>
      <c r="E58" s="14" t="str">
        <f>IFERROR(VLOOKUP('Race3-Girl'!$C58,TeamDec!$D$9:$H$465,5,FALSE),"")</f>
        <v>U11</v>
      </c>
      <c r="F58" s="16" t="str">
        <f>IFERROR(VLOOKUP('Race3-Girl'!$C58,TeamDec!$D$9:$H$465,3,FALSE),"")</f>
        <v>F</v>
      </c>
      <c r="G58" s="14">
        <f>COUNTIF($E$9:E58,E58)</f>
        <v>19</v>
      </c>
      <c r="H58" s="60"/>
      <c r="I58" s="5"/>
    </row>
    <row r="59" spans="2:9" x14ac:dyDescent="0.35">
      <c r="B59" s="15">
        <v>51</v>
      </c>
      <c r="C59" s="33" t="s">
        <v>871</v>
      </c>
      <c r="D59" s="1">
        <f>+tblRace3G[[#This Row],[Position]]</f>
        <v>51</v>
      </c>
      <c r="E59" s="14" t="str">
        <f>IFERROR(VLOOKUP('Race3-Girl'!$C59,TeamDec!$D$9:$H$465,5,FALSE),"")</f>
        <v>U11</v>
      </c>
      <c r="F59" s="16" t="str">
        <f>IFERROR(VLOOKUP('Race3-Girl'!$C59,TeamDec!$D$9:$H$465,3,FALSE),"")</f>
        <v>F</v>
      </c>
      <c r="G59" s="14">
        <f>COUNTIF($E$9:E59,E59)</f>
        <v>20</v>
      </c>
      <c r="H59" s="60"/>
      <c r="I59" s="5"/>
    </row>
    <row r="60" spans="2:9" x14ac:dyDescent="0.35">
      <c r="B60" s="15">
        <v>52</v>
      </c>
      <c r="C60" s="33" t="s">
        <v>873</v>
      </c>
      <c r="D60" s="1">
        <f>+tblRace3G[[#This Row],[Position]]</f>
        <v>52</v>
      </c>
      <c r="E60" s="14" t="str">
        <f>IFERROR(VLOOKUP('Race3-Girl'!$C60,TeamDec!$D$9:$H$465,5,FALSE),"")</f>
        <v>U11</v>
      </c>
      <c r="F60" s="16" t="str">
        <f>IFERROR(VLOOKUP('Race3-Girl'!$C60,TeamDec!$D$9:$H$465,3,FALSE),"")</f>
        <v>F</v>
      </c>
      <c r="G60" s="14">
        <f>COUNTIF($E$9:E60,E60)</f>
        <v>21</v>
      </c>
      <c r="H60" s="60"/>
      <c r="I60" s="5"/>
    </row>
    <row r="61" spans="2:9" x14ac:dyDescent="0.35">
      <c r="B61" s="15">
        <v>53</v>
      </c>
      <c r="C61" s="33" t="s">
        <v>775</v>
      </c>
      <c r="D61" s="1">
        <f>+tblRace3G[[#This Row],[Position]]</f>
        <v>53</v>
      </c>
      <c r="E61" s="14" t="str">
        <f>IFERROR(VLOOKUP('Race3-Girl'!$C61,TeamDec!$D$9:$H$465,5,FALSE),"")</f>
        <v>U13</v>
      </c>
      <c r="F61" s="16" t="str">
        <f>IFERROR(VLOOKUP('Race3-Girl'!$C61,TeamDec!$D$9:$H$465,3,FALSE),"")</f>
        <v>F</v>
      </c>
      <c r="G61" s="14">
        <f>COUNTIF($E$9:E61,E61)</f>
        <v>15</v>
      </c>
      <c r="H61" s="60"/>
      <c r="I61" s="5"/>
    </row>
    <row r="62" spans="2:9" x14ac:dyDescent="0.35">
      <c r="B62" s="15">
        <v>54</v>
      </c>
      <c r="C62" s="33" t="s">
        <v>874</v>
      </c>
      <c r="D62" s="1">
        <f>+tblRace3G[[#This Row],[Position]]</f>
        <v>54</v>
      </c>
      <c r="E62" s="14" t="str">
        <f>IFERROR(VLOOKUP('Race3-Girl'!$C62,TeamDec!$D$9:$H$465,5,FALSE),"")</f>
        <v>U15</v>
      </c>
      <c r="F62" s="16" t="str">
        <f>IFERROR(VLOOKUP('Race3-Girl'!$C62,TeamDec!$D$9:$H$465,3,FALSE),"")</f>
        <v>F</v>
      </c>
      <c r="G62" s="14">
        <f>COUNTIF($E$9:E62,E62)</f>
        <v>14</v>
      </c>
      <c r="H62" s="60"/>
      <c r="I62" s="5"/>
    </row>
    <row r="63" spans="2:9" x14ac:dyDescent="0.35">
      <c r="B63" s="15">
        <v>55</v>
      </c>
      <c r="C63" s="33" t="s">
        <v>903</v>
      </c>
      <c r="D63" s="1">
        <f>+tblRace3G[[#This Row],[Position]]</f>
        <v>55</v>
      </c>
      <c r="E63" s="14" t="str">
        <f>IFERROR(VLOOKUP('Race3-Girl'!$C63,TeamDec!$D$9:$H$465,5,FALSE),"")</f>
        <v>U13</v>
      </c>
      <c r="F63" s="16" t="str">
        <f>IFERROR(VLOOKUP('Race3-Girl'!$C63,TeamDec!$D$9:$H$465,3,FALSE),"")</f>
        <v>F</v>
      </c>
      <c r="G63" s="14">
        <f>COUNTIF($E$9:E63,E63)</f>
        <v>16</v>
      </c>
      <c r="H63" s="60"/>
      <c r="I63" s="5"/>
    </row>
    <row r="64" spans="2:9" x14ac:dyDescent="0.35">
      <c r="B64" s="15"/>
      <c r="C64" s="33"/>
      <c r="D64" s="1">
        <f>+tblRace3G[[#This Row],[Position]]</f>
        <v>0</v>
      </c>
      <c r="E64" s="14" t="str">
        <f>IFERROR(VLOOKUP('Race3-Girl'!$C64,TeamDec!$D$9:$H$465,5,FALSE),"")</f>
        <v/>
      </c>
      <c r="F64" s="16" t="str">
        <f>IFERROR(VLOOKUP('Race3-Girl'!$C64,TeamDec!$D$9:$H$465,3,FALSE),"")</f>
        <v/>
      </c>
      <c r="G64" s="14">
        <f>COUNTIF($E$9:E64,E64)</f>
        <v>1</v>
      </c>
      <c r="H64" s="60"/>
      <c r="I64" s="5"/>
    </row>
    <row r="65" spans="2:9" x14ac:dyDescent="0.35">
      <c r="B65" s="15"/>
      <c r="C65" s="33"/>
      <c r="D65" s="1">
        <f>+tblRace3G[[#This Row],[Position]]</f>
        <v>0</v>
      </c>
      <c r="E65" s="14" t="str">
        <f>IFERROR(VLOOKUP('Race3-Girl'!$C65,TeamDec!$D$9:$H$465,5,FALSE),"")</f>
        <v/>
      </c>
      <c r="F65" s="16" t="str">
        <f>IFERROR(VLOOKUP('Race3-Girl'!$C65,TeamDec!$D$9:$H$465,3,FALSE),"")</f>
        <v/>
      </c>
      <c r="G65" s="14">
        <f>COUNTIF($E$9:E65,E65)</f>
        <v>2</v>
      </c>
      <c r="H65" s="60"/>
      <c r="I65" s="5"/>
    </row>
    <row r="66" spans="2:9" x14ac:dyDescent="0.35">
      <c r="B66" s="15"/>
      <c r="C66" s="33"/>
      <c r="D66" s="1">
        <f>+tblRace3G[[#This Row],[Position]]</f>
        <v>0</v>
      </c>
      <c r="E66" s="14" t="str">
        <f>IFERROR(VLOOKUP('Race3-Girl'!$C66,TeamDec!$D$9:$H$465,5,FALSE),"")</f>
        <v/>
      </c>
      <c r="F66" s="16" t="str">
        <f>IFERROR(VLOOKUP('Race3-Girl'!$C66,TeamDec!$D$9:$H$465,3,FALSE),"")</f>
        <v/>
      </c>
      <c r="G66" s="14">
        <f>COUNTIF($E$9:E66,E66)</f>
        <v>3</v>
      </c>
      <c r="H66" s="60"/>
      <c r="I66" s="5"/>
    </row>
    <row r="67" spans="2:9" x14ac:dyDescent="0.35">
      <c r="B67" s="15"/>
      <c r="C67" s="33"/>
      <c r="D67" s="1">
        <f>+tblRace3G[[#This Row],[Position]]</f>
        <v>0</v>
      </c>
      <c r="E67" s="14" t="str">
        <f>IFERROR(VLOOKUP('Race3-Girl'!$C67,TeamDec!$D$9:$H$465,5,FALSE),"")</f>
        <v/>
      </c>
      <c r="F67" s="16" t="str">
        <f>IFERROR(VLOOKUP('Race3-Girl'!$C67,TeamDec!$D$9:$H$465,3,FALSE),"")</f>
        <v/>
      </c>
      <c r="G67" s="14">
        <f>COUNTIF($E$9:E67,E67)</f>
        <v>4</v>
      </c>
      <c r="H67" s="60"/>
      <c r="I67" s="5"/>
    </row>
    <row r="68" spans="2:9" x14ac:dyDescent="0.35">
      <c r="B68" s="15"/>
      <c r="C68" s="33"/>
      <c r="D68" s="1">
        <f>+tblRace3G[[#This Row],[Position]]</f>
        <v>0</v>
      </c>
      <c r="E68" s="14" t="str">
        <f>IFERROR(VLOOKUP('Race3-Girl'!$C68,TeamDec!$D$9:$H$465,5,FALSE),"")</f>
        <v/>
      </c>
      <c r="F68" s="16" t="str">
        <f>IFERROR(VLOOKUP('Race3-Girl'!$C68,TeamDec!$D$9:$H$465,3,FALSE),"")</f>
        <v/>
      </c>
      <c r="G68" s="14">
        <f>COUNTIF($E$9:E68,E68)</f>
        <v>5</v>
      </c>
      <c r="H68" s="60"/>
      <c r="I68" s="5"/>
    </row>
    <row r="69" spans="2:9" x14ac:dyDescent="0.35">
      <c r="B69" s="15"/>
      <c r="C69" s="33"/>
      <c r="D69" s="1">
        <f>+tblRace3G[[#This Row],[Position]]</f>
        <v>0</v>
      </c>
      <c r="E69" s="14" t="str">
        <f>IFERROR(VLOOKUP('Race3-Girl'!$C69,TeamDec!$D$9:$H$465,5,FALSE),"")</f>
        <v/>
      </c>
      <c r="F69" s="16" t="str">
        <f>IFERROR(VLOOKUP('Race3-Girl'!$C69,TeamDec!$D$9:$H$465,3,FALSE),"")</f>
        <v/>
      </c>
      <c r="G69" s="14">
        <f>COUNTIF($E$9:E69,E69)</f>
        <v>6</v>
      </c>
      <c r="H69" s="60"/>
      <c r="I69" s="5"/>
    </row>
    <row r="70" spans="2:9" x14ac:dyDescent="0.35">
      <c r="B70" s="15"/>
      <c r="C70" s="33"/>
      <c r="D70" s="1">
        <f>+tblRace3G[[#This Row],[Position]]</f>
        <v>0</v>
      </c>
      <c r="E70" s="14" t="str">
        <f>IFERROR(VLOOKUP('Race3-Girl'!$C70,TeamDec!$D$9:$H$465,5,FALSE),"")</f>
        <v/>
      </c>
      <c r="F70" s="16" t="str">
        <f>IFERROR(VLOOKUP('Race3-Girl'!$C70,TeamDec!$D$9:$H$465,3,FALSE),"")</f>
        <v/>
      </c>
      <c r="G70" s="14">
        <f>COUNTIF($E$9:E70,E70)</f>
        <v>7</v>
      </c>
      <c r="H70" s="60"/>
      <c r="I70" s="5"/>
    </row>
    <row r="71" spans="2:9" x14ac:dyDescent="0.35">
      <c r="B71" s="15"/>
      <c r="C71" s="33"/>
      <c r="D71" s="1">
        <f>+tblRace3G[[#This Row],[Position]]</f>
        <v>0</v>
      </c>
      <c r="E71" s="14" t="str">
        <f>IFERROR(VLOOKUP('Race3-Girl'!$C71,TeamDec!$D$9:$H$465,5,FALSE),"")</f>
        <v/>
      </c>
      <c r="F71" s="16" t="str">
        <f>IFERROR(VLOOKUP('Race3-Girl'!$C71,TeamDec!$D$9:$H$465,3,FALSE),"")</f>
        <v/>
      </c>
      <c r="G71" s="14">
        <f>COUNTIF($E$9:E71,E71)</f>
        <v>8</v>
      </c>
      <c r="H71" s="60"/>
      <c r="I71" s="5"/>
    </row>
    <row r="72" spans="2:9" x14ac:dyDescent="0.35">
      <c r="B72" s="15"/>
      <c r="C72" s="33"/>
      <c r="D72" s="1">
        <f>+tblRace3G[[#This Row],[Position]]</f>
        <v>0</v>
      </c>
      <c r="E72" s="14" t="str">
        <f>IFERROR(VLOOKUP('Race3-Girl'!$C72,TeamDec!$D$9:$H$465,5,FALSE),"")</f>
        <v/>
      </c>
      <c r="F72" s="16" t="str">
        <f>IFERROR(VLOOKUP('Race3-Girl'!$C72,TeamDec!$D$9:$H$465,3,FALSE),"")</f>
        <v/>
      </c>
      <c r="G72" s="14">
        <f>COUNTIF($E$9:E72,E72)</f>
        <v>9</v>
      </c>
      <c r="H72" s="60"/>
      <c r="I72" s="5"/>
    </row>
    <row r="73" spans="2:9" x14ac:dyDescent="0.35">
      <c r="B73" s="15"/>
      <c r="C73" s="33"/>
      <c r="D73" s="1">
        <f>+tblRace3G[[#This Row],[Position]]</f>
        <v>0</v>
      </c>
      <c r="E73" s="14" t="str">
        <f>IFERROR(VLOOKUP('Race3-Girl'!$C73,TeamDec!$D$9:$H$465,5,FALSE),"")</f>
        <v/>
      </c>
      <c r="F73" s="16" t="str">
        <f>IFERROR(VLOOKUP('Race3-Girl'!$C73,TeamDec!$D$9:$H$465,3,FALSE),"")</f>
        <v/>
      </c>
      <c r="G73" s="14">
        <f>COUNTIF($E$9:E73,E73)</f>
        <v>10</v>
      </c>
      <c r="H73" s="60"/>
      <c r="I73" s="5"/>
    </row>
    <row r="74" spans="2:9" x14ac:dyDescent="0.35">
      <c r="B74" s="15"/>
      <c r="C74" s="33"/>
      <c r="D74" s="1">
        <f>+tblRace3G[[#This Row],[Position]]</f>
        <v>0</v>
      </c>
      <c r="E74" s="14" t="str">
        <f>IFERROR(VLOOKUP('Race3-Girl'!$C74,TeamDec!$D$9:$H$465,5,FALSE),"")</f>
        <v/>
      </c>
      <c r="F74" s="16" t="str">
        <f>IFERROR(VLOOKUP('Race3-Girl'!$C74,TeamDec!$D$9:$H$465,3,FALSE),"")</f>
        <v/>
      </c>
      <c r="G74" s="14">
        <f>COUNTIF($E$9:E74,E74)</f>
        <v>11</v>
      </c>
      <c r="H74" s="60"/>
      <c r="I74" s="5"/>
    </row>
    <row r="75" spans="2:9" x14ac:dyDescent="0.35">
      <c r="B75" s="15"/>
      <c r="C75" s="33"/>
      <c r="D75" s="1">
        <f>+tblRace3G[[#This Row],[Position]]</f>
        <v>0</v>
      </c>
      <c r="E75" s="14" t="str">
        <f>IFERROR(VLOOKUP('Race3-Girl'!$C75,TeamDec!$D$9:$H$465,5,FALSE),"")</f>
        <v/>
      </c>
      <c r="F75" s="16" t="str">
        <f>IFERROR(VLOOKUP('Race3-Girl'!$C75,TeamDec!$D$9:$H$465,3,FALSE),"")</f>
        <v/>
      </c>
      <c r="G75" s="14">
        <f>COUNTIF($E$9:E75,E75)</f>
        <v>12</v>
      </c>
      <c r="H75" s="60"/>
      <c r="I75" s="5"/>
    </row>
    <row r="76" spans="2:9" x14ac:dyDescent="0.35">
      <c r="B76" s="15"/>
      <c r="C76" s="33"/>
      <c r="D76" s="1">
        <f>+tblRace3G[[#This Row],[Position]]</f>
        <v>0</v>
      </c>
      <c r="E76" s="14" t="str">
        <f>IFERROR(VLOOKUP('Race3-Girl'!$C76,TeamDec!$D$9:$H$465,5,FALSE),"")</f>
        <v/>
      </c>
      <c r="F76" s="16" t="str">
        <f>IFERROR(VLOOKUP('Race3-Girl'!$C76,TeamDec!$D$9:$H$465,3,FALSE),"")</f>
        <v/>
      </c>
      <c r="G76" s="14">
        <f>COUNTIF($E$9:E76,E76)</f>
        <v>13</v>
      </c>
      <c r="H76" s="60"/>
      <c r="I76" s="5"/>
    </row>
    <row r="77" spans="2:9" x14ac:dyDescent="0.35">
      <c r="B77" s="15"/>
      <c r="C77" s="33"/>
      <c r="D77" s="1">
        <f>+tblRace3G[[#This Row],[Position]]</f>
        <v>0</v>
      </c>
      <c r="E77" s="14" t="str">
        <f>IFERROR(VLOOKUP('Race3-Girl'!$C77,TeamDec!$D$9:$H$465,5,FALSE),"")</f>
        <v/>
      </c>
      <c r="F77" s="16" t="str">
        <f>IFERROR(VLOOKUP('Race3-Girl'!$C77,TeamDec!$D$9:$H$465,3,FALSE),"")</f>
        <v/>
      </c>
      <c r="G77" s="14">
        <f>COUNTIF($E$9:E77,E77)</f>
        <v>14</v>
      </c>
      <c r="H77" s="60"/>
      <c r="I77" s="5"/>
    </row>
    <row r="78" spans="2:9" x14ac:dyDescent="0.35">
      <c r="B78" s="15"/>
      <c r="C78" s="33"/>
      <c r="D78" s="1">
        <f>+tblRace3G[[#This Row],[Position]]</f>
        <v>0</v>
      </c>
      <c r="E78" s="14" t="str">
        <f>IFERROR(VLOOKUP('Race3-Girl'!$C78,TeamDec!$D$9:$H$465,5,FALSE),"")</f>
        <v/>
      </c>
      <c r="F78" s="16" t="str">
        <f>IFERROR(VLOOKUP('Race3-Girl'!$C78,TeamDec!$D$9:$H$465,3,FALSE),"")</f>
        <v/>
      </c>
      <c r="G78" s="14">
        <f>COUNTIF($E$9:E78,E78)</f>
        <v>15</v>
      </c>
      <c r="H78" s="60"/>
      <c r="I78" s="5"/>
    </row>
    <row r="79" spans="2:9" x14ac:dyDescent="0.35">
      <c r="B79" s="15"/>
      <c r="C79" s="33"/>
      <c r="D79" s="1">
        <f>+tblRace3G[[#This Row],[Position]]</f>
        <v>0</v>
      </c>
      <c r="E79" s="14" t="str">
        <f>IFERROR(VLOOKUP('Race3-Girl'!$C79,TeamDec!$D$9:$H$465,5,FALSE),"")</f>
        <v/>
      </c>
      <c r="F79" s="16" t="str">
        <f>IFERROR(VLOOKUP('Race3-Girl'!$C79,TeamDec!$D$9:$H$465,3,FALSE),"")</f>
        <v/>
      </c>
      <c r="G79" s="14">
        <f>COUNTIF($E$9:E79,E79)</f>
        <v>16</v>
      </c>
      <c r="H79" s="60"/>
      <c r="I79" s="5"/>
    </row>
    <row r="80" spans="2:9" x14ac:dyDescent="0.35">
      <c r="B80" s="15"/>
      <c r="C80" s="33"/>
      <c r="D80" s="1">
        <f>+tblRace3G[[#This Row],[Position]]</f>
        <v>0</v>
      </c>
      <c r="E80" s="14" t="str">
        <f>IFERROR(VLOOKUP('Race3-Girl'!$C80,TeamDec!$D$9:$H$465,5,FALSE),"")</f>
        <v/>
      </c>
      <c r="F80" s="16" t="str">
        <f>IFERROR(VLOOKUP('Race3-Girl'!$C80,TeamDec!$D$9:$H$465,3,FALSE),"")</f>
        <v/>
      </c>
      <c r="G80" s="14">
        <f>COUNTIF($E$9:E80,E80)</f>
        <v>17</v>
      </c>
      <c r="H80" s="60"/>
      <c r="I80" s="5"/>
    </row>
    <row r="81" spans="2:9" x14ac:dyDescent="0.35">
      <c r="B81" s="15"/>
      <c r="C81" s="33"/>
      <c r="D81" s="1">
        <f>+tblRace3G[[#This Row],[Position]]</f>
        <v>0</v>
      </c>
      <c r="E81" s="14" t="str">
        <f>IFERROR(VLOOKUP('Race3-Girl'!$C81,TeamDec!$D$9:$H$465,5,FALSE),"")</f>
        <v/>
      </c>
      <c r="F81" s="16" t="str">
        <f>IFERROR(VLOOKUP('Race3-Girl'!$C81,TeamDec!$D$9:$H$465,3,FALSE),"")</f>
        <v/>
      </c>
      <c r="G81" s="14">
        <f>COUNTIF($E$9:E81,E81)</f>
        <v>18</v>
      </c>
      <c r="H81" s="60"/>
      <c r="I81" s="5"/>
    </row>
    <row r="82" spans="2:9" x14ac:dyDescent="0.35">
      <c r="B82" s="15"/>
      <c r="C82" s="33"/>
      <c r="D82" s="1">
        <f>+tblRace3G[[#This Row],[Position]]</f>
        <v>0</v>
      </c>
      <c r="E82" s="14" t="str">
        <f>IFERROR(VLOOKUP('Race3-Girl'!$C82,TeamDec!$D$9:$H$465,5,FALSE),"")</f>
        <v/>
      </c>
      <c r="F82" s="16" t="str">
        <f>IFERROR(VLOOKUP('Race3-Girl'!$C82,TeamDec!$D$9:$H$465,3,FALSE),"")</f>
        <v/>
      </c>
      <c r="G82" s="14">
        <f>COUNTIF($E$9:E82,E82)</f>
        <v>19</v>
      </c>
      <c r="H82" s="60"/>
      <c r="I82" s="5"/>
    </row>
    <row r="83" spans="2:9" x14ac:dyDescent="0.35">
      <c r="B83" s="15"/>
      <c r="C83" s="33"/>
      <c r="D83" s="1">
        <f>+tblRace3G[[#This Row],[Position]]</f>
        <v>0</v>
      </c>
      <c r="E83" s="14" t="str">
        <f>IFERROR(VLOOKUP('Race3-Girl'!$C83,TeamDec!$D$9:$H$465,5,FALSE),"")</f>
        <v/>
      </c>
      <c r="F83" s="16" t="str">
        <f>IFERROR(VLOOKUP('Race3-Girl'!$C83,TeamDec!$D$9:$H$465,3,FALSE),"")</f>
        <v/>
      </c>
      <c r="G83" s="14">
        <f>COUNTIF($E$9:E83,E83)</f>
        <v>20</v>
      </c>
      <c r="H83" s="60"/>
      <c r="I83" s="5"/>
    </row>
    <row r="84" spans="2:9" x14ac:dyDescent="0.35">
      <c r="B84" s="15"/>
      <c r="C84" s="33"/>
      <c r="D84" s="1">
        <f>+tblRace3G[[#This Row],[Position]]</f>
        <v>0</v>
      </c>
      <c r="E84" s="14" t="str">
        <f>IFERROR(VLOOKUP('Race3-Girl'!$C84,TeamDec!$D$9:$H$465,5,FALSE),"")</f>
        <v/>
      </c>
      <c r="F84" s="16" t="str">
        <f>IFERROR(VLOOKUP('Race3-Girl'!$C84,TeamDec!$D$9:$H$465,3,FALSE),"")</f>
        <v/>
      </c>
      <c r="G84" s="14">
        <f>COUNTIF($E$9:E84,E84)</f>
        <v>21</v>
      </c>
      <c r="H84" s="60"/>
      <c r="I84" s="5"/>
    </row>
    <row r="85" spans="2:9" x14ac:dyDescent="0.35">
      <c r="B85" s="15"/>
      <c r="C85" s="33"/>
      <c r="D85" s="1">
        <f>+tblRace3G[[#This Row],[Position]]</f>
        <v>0</v>
      </c>
      <c r="E85" s="14" t="str">
        <f>IFERROR(VLOOKUP('Race3-Girl'!$C85,TeamDec!$D$9:$H$465,5,FALSE),"")</f>
        <v/>
      </c>
      <c r="F85" s="16" t="str">
        <f>IFERROR(VLOOKUP('Race3-Girl'!$C85,TeamDec!$D$9:$H$465,3,FALSE),"")</f>
        <v/>
      </c>
      <c r="G85" s="14">
        <f>COUNTIF($E$9:E85,E85)</f>
        <v>22</v>
      </c>
      <c r="H85" s="60"/>
      <c r="I85" s="5"/>
    </row>
    <row r="86" spans="2:9" x14ac:dyDescent="0.35">
      <c r="B86" s="15"/>
      <c r="C86" s="33"/>
      <c r="D86" s="1">
        <f>+tblRace3G[[#This Row],[Position]]</f>
        <v>0</v>
      </c>
      <c r="E86" s="14" t="str">
        <f>IFERROR(VLOOKUP('Race3-Girl'!$C86,TeamDec!$D$9:$H$465,5,FALSE),"")</f>
        <v/>
      </c>
      <c r="F86" s="16" t="str">
        <f>IFERROR(VLOOKUP('Race3-Girl'!$C86,TeamDec!$D$9:$H$465,3,FALSE),"")</f>
        <v/>
      </c>
      <c r="G86" s="14">
        <f>COUNTIF($E$9:E86,E86)</f>
        <v>23</v>
      </c>
      <c r="H86" s="60"/>
      <c r="I86" s="5"/>
    </row>
    <row r="87" spans="2:9" x14ac:dyDescent="0.35">
      <c r="B87" s="15"/>
      <c r="C87" s="33"/>
      <c r="D87" s="1">
        <f>+tblRace3G[[#This Row],[Position]]</f>
        <v>0</v>
      </c>
      <c r="E87" s="14" t="str">
        <f>IFERROR(VLOOKUP('Race3-Girl'!$C87,TeamDec!$D$9:$H$465,5,FALSE),"")</f>
        <v/>
      </c>
      <c r="F87" s="16" t="str">
        <f>IFERROR(VLOOKUP('Race3-Girl'!$C87,TeamDec!$D$9:$H$465,3,FALSE),"")</f>
        <v/>
      </c>
      <c r="G87" s="14">
        <f>COUNTIF($E$9:E87,E87)</f>
        <v>24</v>
      </c>
      <c r="H87" s="60"/>
      <c r="I87" s="5"/>
    </row>
    <row r="88" spans="2:9" x14ac:dyDescent="0.35">
      <c r="B88" s="15"/>
      <c r="C88" s="33"/>
      <c r="D88" s="1">
        <f>+tblRace3G[[#This Row],[Position]]</f>
        <v>0</v>
      </c>
      <c r="E88" s="14" t="str">
        <f>IFERROR(VLOOKUP('Race3-Girl'!$C88,TeamDec!$D$9:$H$465,5,FALSE),"")</f>
        <v/>
      </c>
      <c r="F88" s="16" t="str">
        <f>IFERROR(VLOOKUP('Race3-Girl'!$C88,TeamDec!$D$9:$H$465,3,FALSE),"")</f>
        <v/>
      </c>
      <c r="G88" s="14">
        <f>COUNTIF($E$9:E88,E88)</f>
        <v>25</v>
      </c>
      <c r="H88" s="60"/>
      <c r="I88" s="5"/>
    </row>
    <row r="89" spans="2:9" x14ac:dyDescent="0.35">
      <c r="B89" s="15"/>
      <c r="C89" s="33"/>
      <c r="D89" s="1">
        <f>+tblRace3G[[#This Row],[Position]]</f>
        <v>0</v>
      </c>
      <c r="E89" s="14" t="str">
        <f>IFERROR(VLOOKUP('Race3-Girl'!$C89,TeamDec!$D$9:$H$465,5,FALSE),"")</f>
        <v/>
      </c>
      <c r="F89" s="16" t="str">
        <f>IFERROR(VLOOKUP('Race3-Girl'!$C89,TeamDec!$D$9:$H$465,3,FALSE),"")</f>
        <v/>
      </c>
      <c r="G89" s="14">
        <f>COUNTIF($E$9:E89,E89)</f>
        <v>26</v>
      </c>
      <c r="H89" s="60"/>
      <c r="I89" s="5"/>
    </row>
    <row r="90" spans="2:9" x14ac:dyDescent="0.35">
      <c r="B90" s="15"/>
      <c r="C90" s="33"/>
      <c r="D90" s="1">
        <f>+tblRace3G[[#This Row],[Position]]</f>
        <v>0</v>
      </c>
      <c r="E90" s="14" t="str">
        <f>IFERROR(VLOOKUP('Race3-Girl'!$C90,TeamDec!$D$9:$H$465,5,FALSE),"")</f>
        <v/>
      </c>
      <c r="F90" s="16" t="str">
        <f>IFERROR(VLOOKUP('Race3-Girl'!$C90,TeamDec!$D$9:$H$465,3,FALSE),"")</f>
        <v/>
      </c>
      <c r="G90" s="14">
        <f>COUNTIF($E$9:E90,E90)</f>
        <v>27</v>
      </c>
      <c r="H90" s="60"/>
      <c r="I90" s="5"/>
    </row>
    <row r="91" spans="2:9" x14ac:dyDescent="0.35">
      <c r="B91" s="15"/>
      <c r="C91" s="33"/>
      <c r="D91" s="1">
        <f>+tblRace3G[[#This Row],[Position]]</f>
        <v>0</v>
      </c>
      <c r="E91" s="14" t="str">
        <f>IFERROR(VLOOKUP('Race3-Girl'!$C91,TeamDec!$D$9:$H$465,5,FALSE),"")</f>
        <v/>
      </c>
      <c r="F91" s="16" t="str">
        <f>IFERROR(VLOOKUP('Race3-Girl'!$C91,TeamDec!$D$9:$H$465,3,FALSE),"")</f>
        <v/>
      </c>
      <c r="G91" s="14">
        <f>COUNTIF($E$9:E91,E91)</f>
        <v>28</v>
      </c>
      <c r="H91" s="60"/>
      <c r="I91" s="5"/>
    </row>
    <row r="92" spans="2:9" x14ac:dyDescent="0.35">
      <c r="B92" s="15"/>
      <c r="C92" s="33"/>
      <c r="D92" s="1">
        <f>+tblRace3G[[#This Row],[Position]]</f>
        <v>0</v>
      </c>
      <c r="E92" s="14" t="str">
        <f>IFERROR(VLOOKUP('Race3-Girl'!$C92,TeamDec!$D$9:$H$465,5,FALSE),"")</f>
        <v/>
      </c>
      <c r="F92" s="16" t="str">
        <f>IFERROR(VLOOKUP('Race3-Girl'!$C92,TeamDec!$D$9:$H$465,3,FALSE),"")</f>
        <v/>
      </c>
      <c r="G92" s="14">
        <f>COUNTIF($E$9:E92,E92)</f>
        <v>29</v>
      </c>
      <c r="H92" s="60"/>
      <c r="I92" s="5"/>
    </row>
    <row r="93" spans="2:9" x14ac:dyDescent="0.35">
      <c r="B93" s="15"/>
      <c r="C93" s="33"/>
      <c r="D93" s="1">
        <f>+tblRace3G[[#This Row],[Position]]</f>
        <v>0</v>
      </c>
      <c r="E93" s="14" t="str">
        <f>IFERROR(VLOOKUP('Race3-Girl'!$C93,TeamDec!$D$9:$H$465,5,FALSE),"")</f>
        <v/>
      </c>
      <c r="F93" s="16" t="str">
        <f>IFERROR(VLOOKUP('Race3-Girl'!$C93,TeamDec!$D$9:$H$465,3,FALSE),"")</f>
        <v/>
      </c>
      <c r="G93" s="14">
        <f>COUNTIF($E$9:E93,E93)</f>
        <v>30</v>
      </c>
      <c r="H93" s="60"/>
      <c r="I93" s="5"/>
    </row>
    <row r="94" spans="2:9" x14ac:dyDescent="0.35">
      <c r="B94" s="15"/>
      <c r="C94" s="33"/>
      <c r="D94" s="1">
        <f>+tblRace3G[[#This Row],[Position]]</f>
        <v>0</v>
      </c>
      <c r="E94" s="14" t="str">
        <f>IFERROR(VLOOKUP('Race3-Girl'!$C94,TeamDec!$D$9:$H$465,5,FALSE),"")</f>
        <v/>
      </c>
      <c r="F94" s="16" t="str">
        <f>IFERROR(VLOOKUP('Race3-Girl'!$C94,TeamDec!$D$9:$H$465,3,FALSE),"")</f>
        <v/>
      </c>
      <c r="G94" s="14">
        <f>COUNTIF($E$9:E94,E94)</f>
        <v>31</v>
      </c>
      <c r="H94" s="60"/>
      <c r="I94" s="5"/>
    </row>
    <row r="95" spans="2:9" x14ac:dyDescent="0.35">
      <c r="B95" s="15"/>
      <c r="C95" s="33"/>
      <c r="D95" s="1">
        <f>+tblRace3G[[#This Row],[Position]]</f>
        <v>0</v>
      </c>
      <c r="E95" s="14" t="str">
        <f>IFERROR(VLOOKUP('Race3-Girl'!$C95,TeamDec!$D$9:$H$465,5,FALSE),"")</f>
        <v/>
      </c>
      <c r="F95" s="16" t="str">
        <f>IFERROR(VLOOKUP('Race3-Girl'!$C95,TeamDec!$D$9:$H$465,3,FALSE),"")</f>
        <v/>
      </c>
      <c r="G95" s="14">
        <f>COUNTIF($E$9:E95,E95)</f>
        <v>32</v>
      </c>
      <c r="H95" s="60"/>
      <c r="I95" s="5"/>
    </row>
    <row r="96" spans="2:9" x14ac:dyDescent="0.35">
      <c r="B96" s="15"/>
      <c r="C96" s="33"/>
      <c r="D96" s="1">
        <f>+tblRace3G[[#This Row],[Position]]</f>
        <v>0</v>
      </c>
      <c r="E96" s="14" t="str">
        <f>IFERROR(VLOOKUP('Race3-Girl'!$C96,TeamDec!$D$9:$H$465,5,FALSE),"")</f>
        <v/>
      </c>
      <c r="F96" s="16" t="str">
        <f>IFERROR(VLOOKUP('Race3-Girl'!$C96,TeamDec!$D$9:$H$465,3,FALSE),"")</f>
        <v/>
      </c>
      <c r="G96" s="14">
        <f>COUNTIF($E$9:E96,E96)</f>
        <v>33</v>
      </c>
      <c r="H96" s="60"/>
      <c r="I96" s="5"/>
    </row>
    <row r="97" spans="2:9" x14ac:dyDescent="0.35">
      <c r="B97" s="15"/>
      <c r="C97" s="33"/>
      <c r="D97" s="1">
        <f>+tblRace3G[[#This Row],[Position]]</f>
        <v>0</v>
      </c>
      <c r="E97" s="14" t="str">
        <f>IFERROR(VLOOKUP('Race3-Girl'!$C97,TeamDec!$D$9:$H$465,5,FALSE),"")</f>
        <v/>
      </c>
      <c r="F97" s="16" t="str">
        <f>IFERROR(VLOOKUP('Race3-Girl'!$C97,TeamDec!$D$9:$H$465,3,FALSE),"")</f>
        <v/>
      </c>
      <c r="G97" s="14">
        <f>COUNTIF($E$9:E97,E97)</f>
        <v>34</v>
      </c>
      <c r="H97" s="60"/>
      <c r="I97" s="5"/>
    </row>
    <row r="98" spans="2:9" x14ac:dyDescent="0.35">
      <c r="B98" s="15"/>
      <c r="C98" s="33"/>
      <c r="D98" s="1">
        <f>+tblRace3G[[#This Row],[Position]]</f>
        <v>0</v>
      </c>
      <c r="E98" s="14" t="str">
        <f>IFERROR(VLOOKUP('Race3-Girl'!$C98,TeamDec!$D$9:$H$465,5,FALSE),"")</f>
        <v/>
      </c>
      <c r="F98" s="16" t="str">
        <f>IFERROR(VLOOKUP('Race3-Girl'!$C98,TeamDec!$D$9:$H$465,3,FALSE),"")</f>
        <v/>
      </c>
      <c r="G98" s="14">
        <f>COUNTIF($E$9:E98,E98)</f>
        <v>35</v>
      </c>
      <c r="H98" s="60"/>
      <c r="I98" s="5"/>
    </row>
    <row r="99" spans="2:9" x14ac:dyDescent="0.35">
      <c r="B99" s="15"/>
      <c r="C99" s="33"/>
      <c r="D99" s="1">
        <f>+tblRace3G[[#This Row],[Position]]</f>
        <v>0</v>
      </c>
      <c r="E99" s="14" t="str">
        <f>IFERROR(VLOOKUP('Race3-Girl'!$C99,TeamDec!$D$9:$H$465,5,FALSE),"")</f>
        <v/>
      </c>
      <c r="F99" s="16" t="str">
        <f>IFERROR(VLOOKUP('Race3-Girl'!$C99,TeamDec!$D$9:$H$465,3,FALSE),"")</f>
        <v/>
      </c>
      <c r="G99" s="14">
        <f>COUNTIF($E$9:E99,E99)</f>
        <v>36</v>
      </c>
      <c r="H99" s="60"/>
      <c r="I99" s="5"/>
    </row>
    <row r="100" spans="2:9" x14ac:dyDescent="0.35">
      <c r="B100" s="15"/>
      <c r="C100" s="33"/>
      <c r="D100" s="1">
        <f>+tblRace3G[[#This Row],[Position]]</f>
        <v>0</v>
      </c>
      <c r="E100" s="14" t="str">
        <f>IFERROR(VLOOKUP('Race3-Girl'!$C100,TeamDec!$D$9:$H$465,5,FALSE),"")</f>
        <v/>
      </c>
      <c r="F100" s="16" t="str">
        <f>IFERROR(VLOOKUP('Race3-Girl'!$C100,TeamDec!$D$9:$H$465,3,FALSE),"")</f>
        <v/>
      </c>
      <c r="G100" s="14">
        <f>COUNTIF($E$9:E100,E100)</f>
        <v>37</v>
      </c>
      <c r="H100" s="60"/>
      <c r="I100" s="5"/>
    </row>
    <row r="101" spans="2:9" x14ac:dyDescent="0.35">
      <c r="B101" s="15"/>
      <c r="C101" s="33"/>
      <c r="D101" s="1">
        <f>+tblRace3G[[#This Row],[Position]]</f>
        <v>0</v>
      </c>
      <c r="E101" s="14" t="str">
        <f>IFERROR(VLOOKUP('Race3-Girl'!$C101,TeamDec!$D$9:$H$465,5,FALSE),"")</f>
        <v/>
      </c>
      <c r="F101" s="16" t="str">
        <f>IFERROR(VLOOKUP('Race3-Girl'!$C101,TeamDec!$D$9:$H$465,3,FALSE),"")</f>
        <v/>
      </c>
      <c r="G101" s="14">
        <f>COUNTIF($E$9:E101,E101)</f>
        <v>38</v>
      </c>
      <c r="H101" s="60"/>
      <c r="I101" s="5"/>
    </row>
    <row r="102" spans="2:9" x14ac:dyDescent="0.35">
      <c r="B102" s="15"/>
      <c r="C102" s="33"/>
      <c r="D102" s="1">
        <f>+tblRace3G[[#This Row],[Position]]</f>
        <v>0</v>
      </c>
      <c r="E102" s="14" t="str">
        <f>IFERROR(VLOOKUP('Race3-Girl'!$C102,TeamDec!$D$9:$H$465,5,FALSE),"")</f>
        <v/>
      </c>
      <c r="F102" s="16" t="str">
        <f>IFERROR(VLOOKUP('Race3-Girl'!$C102,TeamDec!$D$9:$H$465,3,FALSE),"")</f>
        <v/>
      </c>
      <c r="G102" s="14">
        <f>COUNTIF($E$9:E102,E102)</f>
        <v>39</v>
      </c>
      <c r="H102" s="60"/>
      <c r="I102" s="5"/>
    </row>
    <row r="103" spans="2:9" x14ac:dyDescent="0.35">
      <c r="B103" s="15"/>
      <c r="C103" s="33"/>
      <c r="D103" s="1">
        <f>+tblRace3G[[#This Row],[Position]]</f>
        <v>0</v>
      </c>
      <c r="E103" s="14" t="str">
        <f>IFERROR(VLOOKUP('Race3-Girl'!$C103,TeamDec!$D$9:$H$465,5,FALSE),"")</f>
        <v/>
      </c>
      <c r="F103" s="16" t="str">
        <f>IFERROR(VLOOKUP('Race3-Girl'!$C103,TeamDec!$D$9:$H$465,3,FALSE),"")</f>
        <v/>
      </c>
      <c r="G103" s="14">
        <f>COUNTIF($E$9:E103,E103)</f>
        <v>40</v>
      </c>
      <c r="H103" s="60"/>
      <c r="I103" s="5"/>
    </row>
    <row r="104" spans="2:9" x14ac:dyDescent="0.35">
      <c r="B104" s="15"/>
      <c r="C104" s="33"/>
      <c r="D104" s="1">
        <f>+tblRace3G[[#This Row],[Position]]</f>
        <v>0</v>
      </c>
      <c r="E104" s="14" t="str">
        <f>IFERROR(VLOOKUP('Race3-Girl'!$C104,TeamDec!$D$9:$H$465,5,FALSE),"")</f>
        <v/>
      </c>
      <c r="F104" s="16" t="str">
        <f>IFERROR(VLOOKUP('Race3-Girl'!$C104,TeamDec!$D$9:$H$465,3,FALSE),"")</f>
        <v/>
      </c>
      <c r="G104" s="14">
        <f>COUNTIF($E$9:E104,E104)</f>
        <v>41</v>
      </c>
      <c r="H104" s="60"/>
      <c r="I104" s="5"/>
    </row>
    <row r="105" spans="2:9" x14ac:dyDescent="0.35">
      <c r="B105" s="15"/>
      <c r="C105" s="33"/>
      <c r="D105" s="1">
        <f>+tblRace3G[[#This Row],[Position]]</f>
        <v>0</v>
      </c>
      <c r="E105" s="14" t="str">
        <f>IFERROR(VLOOKUP('Race3-Girl'!$C105,TeamDec!$D$9:$H$465,5,FALSE),"")</f>
        <v/>
      </c>
      <c r="F105" s="16" t="str">
        <f>IFERROR(VLOOKUP('Race3-Girl'!$C105,TeamDec!$D$9:$H$465,3,FALSE),"")</f>
        <v/>
      </c>
      <c r="G105" s="14">
        <f>COUNTIF($E$9:E105,E105)</f>
        <v>42</v>
      </c>
      <c r="H105" s="60"/>
      <c r="I105" s="5"/>
    </row>
    <row r="106" spans="2:9" x14ac:dyDescent="0.35">
      <c r="B106" s="15"/>
      <c r="C106" s="33"/>
      <c r="D106" s="1">
        <f>+tblRace3G[[#This Row],[Position]]</f>
        <v>0</v>
      </c>
      <c r="E106" s="14" t="str">
        <f>IFERROR(VLOOKUP('Race3-Girl'!$C106,TeamDec!$D$9:$H$465,5,FALSE),"")</f>
        <v/>
      </c>
      <c r="F106" s="16" t="str">
        <f>IFERROR(VLOOKUP('Race3-Girl'!$C106,TeamDec!$D$9:$H$465,3,FALSE),"")</f>
        <v/>
      </c>
      <c r="G106" s="14">
        <f>COUNTIF($E$9:E106,E106)</f>
        <v>43</v>
      </c>
      <c r="H106" s="60"/>
      <c r="I106" s="5"/>
    </row>
    <row r="107" spans="2:9" x14ac:dyDescent="0.35">
      <c r="B107" s="15"/>
      <c r="C107" s="33"/>
      <c r="D107" s="1">
        <f>+tblRace3G[[#This Row],[Position]]</f>
        <v>0</v>
      </c>
      <c r="E107" s="14" t="str">
        <f>IFERROR(VLOOKUP('Race3-Girl'!$C107,TeamDec!$D$9:$H$465,5,FALSE),"")</f>
        <v/>
      </c>
      <c r="F107" s="16" t="str">
        <f>IFERROR(VLOOKUP('Race3-Girl'!$C107,TeamDec!$D$9:$H$465,3,FALSE),"")</f>
        <v/>
      </c>
      <c r="G107" s="14">
        <f>COUNTIF($E$9:E107,E107)</f>
        <v>44</v>
      </c>
      <c r="H107" s="60"/>
      <c r="I107" s="5"/>
    </row>
    <row r="108" spans="2:9" x14ac:dyDescent="0.35">
      <c r="B108" s="15"/>
      <c r="C108" s="33"/>
      <c r="D108" s="1">
        <f>+tblRace3G[[#This Row],[Position]]</f>
        <v>0</v>
      </c>
      <c r="E108" s="14" t="str">
        <f>IFERROR(VLOOKUP('Race3-Girl'!$C108,TeamDec!$D$9:$H$465,5,FALSE),"")</f>
        <v/>
      </c>
      <c r="F108" s="16" t="str">
        <f>IFERROR(VLOOKUP('Race3-Girl'!$C108,TeamDec!$D$9:$H$465,3,FALSE),"")</f>
        <v/>
      </c>
      <c r="G108" s="14">
        <f>COUNTIF($E$9:E108,E108)</f>
        <v>45</v>
      </c>
      <c r="H108" s="60"/>
      <c r="I108" s="5"/>
    </row>
    <row r="109" spans="2:9" x14ac:dyDescent="0.35">
      <c r="B109" s="15"/>
      <c r="C109" s="33"/>
      <c r="D109" s="1">
        <f>+tblRace3G[[#This Row],[Position]]</f>
        <v>0</v>
      </c>
      <c r="E109" s="14" t="str">
        <f>IFERROR(VLOOKUP('Race3-Girl'!$C109,TeamDec!$D$9:$H$465,5,FALSE),"")</f>
        <v/>
      </c>
      <c r="F109" s="16" t="str">
        <f>IFERROR(VLOOKUP('Race3-Girl'!$C109,TeamDec!$D$9:$H$465,3,FALSE),"")</f>
        <v/>
      </c>
      <c r="G109" s="14">
        <f>COUNTIF($E$9:E109,E109)</f>
        <v>46</v>
      </c>
      <c r="H109" s="60"/>
      <c r="I109" s="5"/>
    </row>
    <row r="110" spans="2:9" x14ac:dyDescent="0.35">
      <c r="B110" s="15"/>
      <c r="C110" s="33"/>
      <c r="D110" s="1">
        <f>+tblRace3G[[#This Row],[Position]]</f>
        <v>0</v>
      </c>
      <c r="E110" s="14" t="str">
        <f>IFERROR(VLOOKUP('Race3-Girl'!$C110,TeamDec!$D$9:$H$465,5,FALSE),"")</f>
        <v/>
      </c>
      <c r="F110" s="16" t="str">
        <f>IFERROR(VLOOKUP('Race3-Girl'!$C110,TeamDec!$D$9:$H$465,3,FALSE),"")</f>
        <v/>
      </c>
      <c r="G110" s="14">
        <f>COUNTIF($E$9:E110,E110)</f>
        <v>47</v>
      </c>
      <c r="H110" s="60"/>
      <c r="I110" s="5"/>
    </row>
    <row r="111" spans="2:9" x14ac:dyDescent="0.35">
      <c r="B111" s="15"/>
      <c r="C111" s="33"/>
      <c r="D111" s="1">
        <f>+tblRace3G[[#This Row],[Position]]</f>
        <v>0</v>
      </c>
      <c r="E111" s="14" t="str">
        <f>IFERROR(VLOOKUP('Race3-Girl'!$C111,TeamDec!$D$9:$H$465,5,FALSE),"")</f>
        <v/>
      </c>
      <c r="F111" s="16" t="str">
        <f>IFERROR(VLOOKUP('Race3-Girl'!$C111,TeamDec!$D$9:$H$465,3,FALSE),"")</f>
        <v/>
      </c>
      <c r="G111" s="14">
        <f>COUNTIF($E$9:E111,E111)</f>
        <v>48</v>
      </c>
      <c r="H111" s="60"/>
      <c r="I111" s="5"/>
    </row>
    <row r="112" spans="2:9" x14ac:dyDescent="0.35">
      <c r="B112" s="15"/>
      <c r="C112" s="33"/>
      <c r="D112" s="1">
        <f>+tblRace3G[[#This Row],[Position]]</f>
        <v>0</v>
      </c>
      <c r="E112" s="14" t="str">
        <f>IFERROR(VLOOKUP('Race3-Girl'!$C112,TeamDec!$D$9:$H$465,5,FALSE),"")</f>
        <v/>
      </c>
      <c r="F112" s="16" t="str">
        <f>IFERROR(VLOOKUP('Race3-Girl'!$C112,TeamDec!$D$9:$H$465,3,FALSE),"")</f>
        <v/>
      </c>
      <c r="G112" s="14">
        <f>COUNTIF($E$9:E112,E112)</f>
        <v>49</v>
      </c>
      <c r="H112" s="60"/>
      <c r="I112" s="5"/>
    </row>
    <row r="113" spans="2:9" x14ac:dyDescent="0.35">
      <c r="B113" s="15"/>
      <c r="C113" s="33"/>
      <c r="D113" s="1">
        <f>+tblRace3G[[#This Row],[Position]]</f>
        <v>0</v>
      </c>
      <c r="E113" s="14" t="str">
        <f>IFERROR(VLOOKUP('Race3-Girl'!$C113,TeamDec!$D$9:$H$465,5,FALSE),"")</f>
        <v/>
      </c>
      <c r="F113" s="16" t="str">
        <f>IFERROR(VLOOKUP('Race3-Girl'!$C113,TeamDec!$D$9:$H$465,3,FALSE),"")</f>
        <v/>
      </c>
      <c r="G113" s="14">
        <f>COUNTIF($E$9:E113,E113)</f>
        <v>50</v>
      </c>
      <c r="H113" s="60"/>
      <c r="I113" s="5"/>
    </row>
    <row r="114" spans="2:9" x14ac:dyDescent="0.35">
      <c r="B114" s="15"/>
      <c r="C114" s="33"/>
      <c r="D114" s="1">
        <f>+tblRace3G[[#This Row],[Position]]</f>
        <v>0</v>
      </c>
      <c r="E114" s="14" t="str">
        <f>IFERROR(VLOOKUP('Race3-Girl'!$C114,TeamDec!$D$9:$H$465,5,FALSE),"")</f>
        <v/>
      </c>
      <c r="F114" s="16" t="str">
        <f>IFERROR(VLOOKUP('Race3-Girl'!$C114,TeamDec!$D$9:$H$465,3,FALSE),"")</f>
        <v/>
      </c>
      <c r="G114" s="14">
        <f>COUNTIF($E$9:E114,E114)</f>
        <v>51</v>
      </c>
      <c r="H114" s="60"/>
      <c r="I114" s="5"/>
    </row>
    <row r="115" spans="2:9" x14ac:dyDescent="0.35">
      <c r="B115" s="15"/>
      <c r="C115" s="33"/>
      <c r="D115" s="1">
        <f>+tblRace3G[[#This Row],[Position]]</f>
        <v>0</v>
      </c>
      <c r="E115" s="14" t="str">
        <f>IFERROR(VLOOKUP('Race3-Girl'!$C115,TeamDec!$D$9:$H$465,5,FALSE),"")</f>
        <v/>
      </c>
      <c r="F115" s="16" t="str">
        <f>IFERROR(VLOOKUP('Race3-Girl'!$C115,TeamDec!$D$9:$H$465,3,FALSE),"")</f>
        <v/>
      </c>
      <c r="G115" s="14">
        <f>COUNTIF($E$9:E115,E115)</f>
        <v>52</v>
      </c>
      <c r="H115" s="60"/>
      <c r="I115" s="5"/>
    </row>
    <row r="116" spans="2:9" x14ac:dyDescent="0.35">
      <c r="B116" s="15"/>
      <c r="C116" s="33"/>
      <c r="D116" s="1">
        <f>+tblRace3G[[#This Row],[Position]]</f>
        <v>0</v>
      </c>
      <c r="E116" s="14" t="str">
        <f>IFERROR(VLOOKUP('Race3-Girl'!$C116,TeamDec!$D$9:$H$465,5,FALSE),"")</f>
        <v/>
      </c>
      <c r="F116" s="16" t="str">
        <f>IFERROR(VLOOKUP('Race3-Girl'!$C116,TeamDec!$D$9:$H$465,3,FALSE),"")</f>
        <v/>
      </c>
      <c r="G116" s="14">
        <f>COUNTIF($E$9:E116,E116)</f>
        <v>53</v>
      </c>
      <c r="H116" s="60"/>
      <c r="I116" s="5"/>
    </row>
    <row r="117" spans="2:9" x14ac:dyDescent="0.35">
      <c r="B117" s="15"/>
      <c r="C117" s="33"/>
      <c r="D117" s="1">
        <f>+tblRace3G[[#This Row],[Position]]</f>
        <v>0</v>
      </c>
      <c r="E117" s="14" t="str">
        <f>IFERROR(VLOOKUP('Race3-Girl'!$C117,TeamDec!$D$9:$H$465,5,FALSE),"")</f>
        <v/>
      </c>
      <c r="F117" s="16" t="str">
        <f>IFERROR(VLOOKUP('Race3-Girl'!$C117,TeamDec!$D$9:$H$465,3,FALSE),"")</f>
        <v/>
      </c>
      <c r="G117" s="14">
        <f>COUNTIF($E$9:E117,E117)</f>
        <v>54</v>
      </c>
      <c r="H117" s="60"/>
      <c r="I117" s="5"/>
    </row>
    <row r="118" spans="2:9" x14ac:dyDescent="0.35">
      <c r="B118" s="15"/>
      <c r="C118" s="33"/>
      <c r="D118" s="1">
        <f>+tblRace3G[[#This Row],[Position]]</f>
        <v>0</v>
      </c>
      <c r="E118" s="14" t="str">
        <f>IFERROR(VLOOKUP('Race3-Girl'!$C118,TeamDec!$D$9:$H$465,5,FALSE),"")</f>
        <v/>
      </c>
      <c r="F118" s="16" t="str">
        <f>IFERROR(VLOOKUP('Race3-Girl'!$C118,TeamDec!$D$9:$H$465,3,FALSE),"")</f>
        <v/>
      </c>
      <c r="G118" s="14">
        <f>COUNTIF($E$9:E118,E118)</f>
        <v>55</v>
      </c>
      <c r="H118" s="60"/>
      <c r="I118" s="5"/>
    </row>
    <row r="119" spans="2:9" x14ac:dyDescent="0.35">
      <c r="B119" s="15"/>
      <c r="C119" s="33"/>
      <c r="D119" s="1">
        <f>+tblRace3G[[#This Row],[Position]]</f>
        <v>0</v>
      </c>
      <c r="E119" s="14" t="str">
        <f>IFERROR(VLOOKUP('Race3-Girl'!$C119,TeamDec!$D$9:$H$465,5,FALSE),"")</f>
        <v/>
      </c>
      <c r="F119" s="16" t="str">
        <f>IFERROR(VLOOKUP('Race3-Girl'!$C119,TeamDec!$D$9:$H$465,3,FALSE),"")</f>
        <v/>
      </c>
      <c r="G119" s="14">
        <f>COUNTIF($E$9:E119,E119)</f>
        <v>56</v>
      </c>
      <c r="H119" s="60"/>
      <c r="I119" s="5"/>
    </row>
    <row r="120" spans="2:9" x14ac:dyDescent="0.35">
      <c r="B120" s="15"/>
      <c r="C120" s="33"/>
      <c r="D120" s="1">
        <f>+tblRace3G[[#This Row],[Position]]</f>
        <v>0</v>
      </c>
      <c r="E120" s="14" t="str">
        <f>IFERROR(VLOOKUP('Race3-Girl'!$C120,TeamDec!$D$9:$H$465,5,FALSE),"")</f>
        <v/>
      </c>
      <c r="F120" s="16" t="str">
        <f>IFERROR(VLOOKUP('Race3-Girl'!$C120,TeamDec!$D$9:$H$465,3,FALSE),"")</f>
        <v/>
      </c>
      <c r="G120" s="14">
        <f>COUNTIF($E$9:E120,E120)</f>
        <v>57</v>
      </c>
      <c r="H120" s="60"/>
      <c r="I120" s="5"/>
    </row>
    <row r="121" spans="2:9" x14ac:dyDescent="0.35">
      <c r="B121" s="15"/>
      <c r="C121" s="33"/>
      <c r="D121" s="1">
        <f>+tblRace3G[[#This Row],[Position]]</f>
        <v>0</v>
      </c>
      <c r="E121" s="14" t="str">
        <f>IFERROR(VLOOKUP('Race3-Girl'!$C121,TeamDec!$D$9:$H$465,5,FALSE),"")</f>
        <v/>
      </c>
      <c r="F121" s="16" t="str">
        <f>IFERROR(VLOOKUP('Race3-Girl'!$C121,TeamDec!$D$9:$H$465,3,FALSE),"")</f>
        <v/>
      </c>
      <c r="G121" s="14">
        <f>COUNTIF($E$9:E121,E121)</f>
        <v>58</v>
      </c>
      <c r="H121" s="60"/>
      <c r="I121" s="5"/>
    </row>
    <row r="122" spans="2:9" x14ac:dyDescent="0.35">
      <c r="B122" s="15"/>
      <c r="C122" s="33"/>
      <c r="D122" s="1">
        <f>+tblRace3G[[#This Row],[Position]]</f>
        <v>0</v>
      </c>
      <c r="E122" s="14" t="str">
        <f>IFERROR(VLOOKUP('Race3-Girl'!$C122,TeamDec!$D$9:$H$465,5,FALSE),"")</f>
        <v/>
      </c>
      <c r="F122" s="16" t="str">
        <f>IFERROR(VLOOKUP('Race3-Girl'!$C122,TeamDec!$D$9:$H$465,3,FALSE),"")</f>
        <v/>
      </c>
      <c r="G122" s="14">
        <f>COUNTIF($E$9:E122,E122)</f>
        <v>59</v>
      </c>
      <c r="H122" s="60"/>
      <c r="I122" s="5"/>
    </row>
    <row r="123" spans="2:9" x14ac:dyDescent="0.35">
      <c r="B123" s="15"/>
      <c r="C123" s="33"/>
      <c r="D123" s="1">
        <f>+tblRace3G[[#This Row],[Position]]</f>
        <v>0</v>
      </c>
      <c r="E123" s="14" t="str">
        <f>IFERROR(VLOOKUP('Race3-Girl'!$C123,TeamDec!$D$9:$H$465,5,FALSE),"")</f>
        <v/>
      </c>
      <c r="F123" s="16" t="str">
        <f>IFERROR(VLOOKUP('Race3-Girl'!$C123,TeamDec!$D$9:$H$465,3,FALSE),"")</f>
        <v/>
      </c>
      <c r="G123" s="14">
        <f>COUNTIF($E$9:E123,E123)</f>
        <v>60</v>
      </c>
      <c r="H123" s="60"/>
      <c r="I123" s="5"/>
    </row>
    <row r="124" spans="2:9" x14ac:dyDescent="0.35">
      <c r="B124" s="15"/>
      <c r="C124" s="33"/>
      <c r="D124" s="1">
        <f>+tblRace3G[[#This Row],[Position]]</f>
        <v>0</v>
      </c>
      <c r="E124" s="14" t="str">
        <f>IFERROR(VLOOKUP('Race3-Girl'!$C124,TeamDec!$D$9:$H$465,5,FALSE),"")</f>
        <v/>
      </c>
      <c r="F124" s="16" t="str">
        <f>IFERROR(VLOOKUP('Race3-Girl'!$C124,TeamDec!$D$9:$H$465,3,FALSE),"")</f>
        <v/>
      </c>
      <c r="G124" s="14">
        <f>COUNTIF($E$9:E124,E124)</f>
        <v>61</v>
      </c>
      <c r="H124" s="60"/>
      <c r="I124" s="5"/>
    </row>
    <row r="125" spans="2:9" x14ac:dyDescent="0.35">
      <c r="B125" s="15"/>
      <c r="C125" s="33"/>
      <c r="D125" s="1">
        <f>+tblRace3G[[#This Row],[Position]]</f>
        <v>0</v>
      </c>
      <c r="E125" s="14" t="str">
        <f>IFERROR(VLOOKUP('Race3-Girl'!$C125,TeamDec!$D$9:$H$465,5,FALSE),"")</f>
        <v/>
      </c>
      <c r="F125" s="16" t="str">
        <f>IFERROR(VLOOKUP('Race3-Girl'!$C125,TeamDec!$D$9:$H$465,3,FALSE),"")</f>
        <v/>
      </c>
      <c r="G125" s="14">
        <f>COUNTIF($E$9:E125,E125)</f>
        <v>62</v>
      </c>
      <c r="H125" s="60"/>
      <c r="I125" s="5"/>
    </row>
    <row r="126" spans="2:9" x14ac:dyDescent="0.35">
      <c r="B126" s="15"/>
      <c r="C126" s="33"/>
      <c r="D126" s="1">
        <f>+tblRace3G[[#This Row],[Position]]</f>
        <v>0</v>
      </c>
      <c r="E126" s="14" t="str">
        <f>IFERROR(VLOOKUP('Race3-Girl'!$C126,TeamDec!$D$9:$H$465,5,FALSE),"")</f>
        <v/>
      </c>
      <c r="F126" s="16" t="str">
        <f>IFERROR(VLOOKUP('Race3-Girl'!$C126,TeamDec!$D$9:$H$465,3,FALSE),"")</f>
        <v/>
      </c>
      <c r="G126" s="14">
        <f>COUNTIF($E$9:E126,E126)</f>
        <v>63</v>
      </c>
      <c r="H126" s="60"/>
      <c r="I126" s="5"/>
    </row>
    <row r="127" spans="2:9" x14ac:dyDescent="0.35">
      <c r="B127" s="15"/>
      <c r="C127" s="33"/>
      <c r="D127" s="1">
        <f>+tblRace3G[[#This Row],[Position]]</f>
        <v>0</v>
      </c>
      <c r="E127" s="14" t="str">
        <f>IFERROR(VLOOKUP('Race3-Girl'!$C127,TeamDec!$D$9:$H$465,5,FALSE),"")</f>
        <v/>
      </c>
      <c r="F127" s="16" t="str">
        <f>IFERROR(VLOOKUP('Race3-Girl'!$C127,TeamDec!$D$9:$H$465,3,FALSE),"")</f>
        <v/>
      </c>
      <c r="G127" s="14">
        <f>COUNTIF($E$9:E127,E127)</f>
        <v>64</v>
      </c>
      <c r="H127" s="60"/>
      <c r="I127" s="5"/>
    </row>
    <row r="128" spans="2:9" x14ac:dyDescent="0.35">
      <c r="B128" s="15"/>
      <c r="C128" s="33"/>
      <c r="D128" s="1">
        <f>+tblRace3G[[#This Row],[Position]]</f>
        <v>0</v>
      </c>
      <c r="E128" s="14" t="str">
        <f>IFERROR(VLOOKUP('Race3-Girl'!$C128,TeamDec!$D$9:$H$465,5,FALSE),"")</f>
        <v/>
      </c>
      <c r="F128" s="16" t="str">
        <f>IFERROR(VLOOKUP('Race3-Girl'!$C128,TeamDec!$D$9:$H$465,3,FALSE),"")</f>
        <v/>
      </c>
      <c r="G128" s="14">
        <f>COUNTIF($E$9:E128,E128)</f>
        <v>65</v>
      </c>
      <c r="H128" s="60"/>
      <c r="I128" s="5"/>
    </row>
    <row r="129" spans="2:9" x14ac:dyDescent="0.35">
      <c r="B129" s="15"/>
      <c r="C129" s="33"/>
      <c r="D129" s="1">
        <f>+tblRace3G[[#This Row],[Position]]</f>
        <v>0</v>
      </c>
      <c r="E129" s="14" t="str">
        <f>IFERROR(VLOOKUP('Race3-Girl'!$C129,TeamDec!$D$9:$H$465,5,FALSE),"")</f>
        <v/>
      </c>
      <c r="F129" s="16" t="str">
        <f>IFERROR(VLOOKUP('Race3-Girl'!$C129,TeamDec!$D$9:$H$465,3,FALSE),"")</f>
        <v/>
      </c>
      <c r="G129" s="14">
        <f>COUNTIF($E$9:E129,E129)</f>
        <v>66</v>
      </c>
      <c r="H129" s="60"/>
      <c r="I129" s="5"/>
    </row>
    <row r="130" spans="2:9" x14ac:dyDescent="0.35">
      <c r="B130" s="15"/>
      <c r="C130" s="33"/>
      <c r="D130" s="1">
        <f>+tblRace3G[[#This Row],[Position]]</f>
        <v>0</v>
      </c>
      <c r="E130" s="14" t="str">
        <f>IFERROR(VLOOKUP('Race3-Girl'!$C130,TeamDec!$D$9:$H$465,5,FALSE),"")</f>
        <v/>
      </c>
      <c r="F130" s="16" t="str">
        <f>IFERROR(VLOOKUP('Race3-Girl'!$C130,TeamDec!$D$9:$H$465,3,FALSE),"")</f>
        <v/>
      </c>
      <c r="G130" s="14">
        <f>COUNTIF($E$9:E130,E130)</f>
        <v>67</v>
      </c>
      <c r="H130" s="60"/>
      <c r="I130" s="5"/>
    </row>
    <row r="131" spans="2:9" x14ac:dyDescent="0.35">
      <c r="B131" s="15"/>
      <c r="C131" s="33"/>
      <c r="D131" s="1">
        <f>+tblRace3G[[#This Row],[Position]]</f>
        <v>0</v>
      </c>
      <c r="E131" s="14" t="str">
        <f>IFERROR(VLOOKUP('Race3-Girl'!$C131,TeamDec!$D$9:$H$465,5,FALSE),"")</f>
        <v/>
      </c>
      <c r="F131" s="16" t="str">
        <f>IFERROR(VLOOKUP('Race3-Girl'!$C131,TeamDec!$D$9:$H$465,3,FALSE),"")</f>
        <v/>
      </c>
      <c r="G131" s="14">
        <f>COUNTIF($E$9:E131,E131)</f>
        <v>68</v>
      </c>
      <c r="H131" s="60"/>
      <c r="I131" s="5"/>
    </row>
    <row r="132" spans="2:9" x14ac:dyDescent="0.35">
      <c r="B132" s="15"/>
      <c r="C132" s="33"/>
      <c r="D132" s="1">
        <f>+tblRace3G[[#This Row],[Position]]</f>
        <v>0</v>
      </c>
      <c r="E132" s="14" t="str">
        <f>IFERROR(VLOOKUP('Race3-Girl'!$C132,TeamDec!$D$9:$H$465,5,FALSE),"")</f>
        <v/>
      </c>
      <c r="F132" s="16" t="str">
        <f>IFERROR(VLOOKUP('Race3-Girl'!$C132,TeamDec!$D$9:$H$465,3,FALSE),"")</f>
        <v/>
      </c>
      <c r="G132" s="14">
        <f>COUNTIF($E$9:E132,E132)</f>
        <v>69</v>
      </c>
      <c r="H132" s="60"/>
      <c r="I132" s="5"/>
    </row>
    <row r="133" spans="2:9" x14ac:dyDescent="0.35">
      <c r="B133" s="15"/>
      <c r="C133" s="33"/>
      <c r="D133" s="1">
        <f>+tblRace3G[[#This Row],[Position]]</f>
        <v>0</v>
      </c>
      <c r="E133" s="14" t="str">
        <f>IFERROR(VLOOKUP('Race3-Girl'!$C133,TeamDec!$D$9:$H$465,5,FALSE),"")</f>
        <v/>
      </c>
      <c r="F133" s="16" t="str">
        <f>IFERROR(VLOOKUP('Race3-Girl'!$C133,TeamDec!$D$9:$H$465,3,FALSE),"")</f>
        <v/>
      </c>
      <c r="G133" s="14">
        <f>COUNTIF($E$9:E133,E133)</f>
        <v>70</v>
      </c>
      <c r="H133" s="60"/>
      <c r="I133" s="5"/>
    </row>
    <row r="134" spans="2:9" x14ac:dyDescent="0.35">
      <c r="B134" s="15"/>
      <c r="C134" s="33"/>
      <c r="D134" s="1">
        <f>+tblRace3G[[#This Row],[Position]]</f>
        <v>0</v>
      </c>
      <c r="E134" s="14" t="str">
        <f>IFERROR(VLOOKUP('Race3-Girl'!$C134,TeamDec!$D$9:$H$465,5,FALSE),"")</f>
        <v/>
      </c>
      <c r="F134" s="16" t="str">
        <f>IFERROR(VLOOKUP('Race3-Girl'!$C134,TeamDec!$D$9:$H$465,3,FALSE),"")</f>
        <v/>
      </c>
      <c r="G134" s="14">
        <f>COUNTIF($E$9:E134,E134)</f>
        <v>71</v>
      </c>
      <c r="H134" s="60"/>
      <c r="I134" s="5"/>
    </row>
    <row r="135" spans="2:9" x14ac:dyDescent="0.35">
      <c r="B135" s="15"/>
      <c r="C135" s="33"/>
      <c r="D135" s="1">
        <f>+tblRace3G[[#This Row],[Position]]</f>
        <v>0</v>
      </c>
      <c r="E135" s="14" t="str">
        <f>IFERROR(VLOOKUP('Race3-Girl'!$C135,TeamDec!$D$9:$H$465,5,FALSE),"")</f>
        <v/>
      </c>
      <c r="F135" s="16" t="str">
        <f>IFERROR(VLOOKUP('Race3-Girl'!$C135,TeamDec!$D$9:$H$465,3,FALSE),"")</f>
        <v/>
      </c>
      <c r="G135" s="14">
        <f>COUNTIF($E$9:E135,E135)</f>
        <v>72</v>
      </c>
      <c r="H135" s="60"/>
      <c r="I135" s="5"/>
    </row>
    <row r="136" spans="2:9" x14ac:dyDescent="0.35">
      <c r="B136" s="15"/>
      <c r="C136" s="33"/>
      <c r="D136" s="1">
        <f>+tblRace3G[[#This Row],[Position]]</f>
        <v>0</v>
      </c>
      <c r="E136" s="14" t="str">
        <f>IFERROR(VLOOKUP('Race3-Girl'!$C136,TeamDec!$D$9:$H$465,5,FALSE),"")</f>
        <v/>
      </c>
      <c r="F136" s="16" t="str">
        <f>IFERROR(VLOOKUP('Race3-Girl'!$C136,TeamDec!$D$9:$H$465,3,FALSE),"")</f>
        <v/>
      </c>
      <c r="G136" s="14">
        <f>COUNTIF($E$9:E136,E136)</f>
        <v>73</v>
      </c>
      <c r="H136" s="60"/>
      <c r="I136" s="5"/>
    </row>
    <row r="137" spans="2:9" x14ac:dyDescent="0.35">
      <c r="B137" s="15"/>
      <c r="C137" s="33"/>
      <c r="D137" s="1">
        <f>+tblRace3G[[#This Row],[Position]]</f>
        <v>0</v>
      </c>
      <c r="E137" s="14" t="str">
        <f>IFERROR(VLOOKUP('Race3-Girl'!$C137,TeamDec!$D$9:$H$465,5,FALSE),"")</f>
        <v/>
      </c>
      <c r="F137" s="16" t="str">
        <f>IFERROR(VLOOKUP('Race3-Girl'!$C137,TeamDec!$D$9:$H$465,3,FALSE),"")</f>
        <v/>
      </c>
      <c r="G137" s="14">
        <f>COUNTIF($E$9:E137,E137)</f>
        <v>74</v>
      </c>
      <c r="H137" s="60"/>
      <c r="I137" s="5"/>
    </row>
    <row r="138" spans="2:9" x14ac:dyDescent="0.35">
      <c r="B138" s="15"/>
      <c r="C138" s="33"/>
      <c r="D138" s="1">
        <f>+tblRace3G[[#This Row],[Position]]</f>
        <v>0</v>
      </c>
      <c r="E138" s="14" t="str">
        <f>IFERROR(VLOOKUP('Race3-Girl'!$C138,TeamDec!$D$9:$H$465,5,FALSE),"")</f>
        <v/>
      </c>
      <c r="F138" s="16" t="str">
        <f>IFERROR(VLOOKUP('Race3-Girl'!$C138,TeamDec!$D$9:$H$465,3,FALSE),"")</f>
        <v/>
      </c>
      <c r="G138" s="14">
        <f>COUNTIF($E$9:E138,E138)</f>
        <v>75</v>
      </c>
      <c r="H138" s="60"/>
      <c r="I138" s="5"/>
    </row>
    <row r="139" spans="2:9" x14ac:dyDescent="0.35">
      <c r="B139" s="15"/>
      <c r="C139" s="33"/>
      <c r="D139" s="1">
        <f>+tblRace3G[[#This Row],[Position]]</f>
        <v>0</v>
      </c>
      <c r="E139" s="14" t="str">
        <f>IFERROR(VLOOKUP('Race3-Girl'!$C139,TeamDec!$D$9:$H$465,5,FALSE),"")</f>
        <v/>
      </c>
      <c r="F139" s="16" t="str">
        <f>IFERROR(VLOOKUP('Race3-Girl'!$C139,TeamDec!$D$9:$H$465,3,FALSE),"")</f>
        <v/>
      </c>
      <c r="G139" s="14">
        <f>COUNTIF($E$9:E139,E139)</f>
        <v>76</v>
      </c>
      <c r="H139" s="60"/>
      <c r="I139" s="5"/>
    </row>
    <row r="140" spans="2:9" x14ac:dyDescent="0.35">
      <c r="B140" s="15"/>
      <c r="C140" s="33"/>
      <c r="D140" s="1">
        <f>+tblRace3G[[#This Row],[Position]]</f>
        <v>0</v>
      </c>
      <c r="E140" s="14" t="str">
        <f>IFERROR(VLOOKUP('Race3-Girl'!$C140,TeamDec!$D$9:$H$465,5,FALSE),"")</f>
        <v/>
      </c>
      <c r="F140" s="16" t="str">
        <f>IFERROR(VLOOKUP('Race3-Girl'!$C140,TeamDec!$D$9:$H$465,3,FALSE),"")</f>
        <v/>
      </c>
      <c r="G140" s="14">
        <f>COUNTIF($E$9:E140,E140)</f>
        <v>77</v>
      </c>
      <c r="H140" s="60"/>
      <c r="I140" s="5"/>
    </row>
    <row r="141" spans="2:9" x14ac:dyDescent="0.35">
      <c r="B141" s="15"/>
      <c r="C141" s="33"/>
      <c r="D141" s="1">
        <f>+tblRace3G[[#This Row],[Position]]</f>
        <v>0</v>
      </c>
      <c r="E141" s="14" t="str">
        <f>IFERROR(VLOOKUP('Race3-Girl'!$C141,TeamDec!$D$9:$H$465,5,FALSE),"")</f>
        <v/>
      </c>
      <c r="F141" s="16" t="str">
        <f>IFERROR(VLOOKUP('Race3-Girl'!$C141,TeamDec!$D$9:$H$465,3,FALSE),"")</f>
        <v/>
      </c>
      <c r="G141" s="14">
        <f>COUNTIF($E$9:E141,E141)</f>
        <v>78</v>
      </c>
      <c r="H141" s="60"/>
      <c r="I141" s="5"/>
    </row>
    <row r="142" spans="2:9" x14ac:dyDescent="0.35">
      <c r="B142" s="15"/>
      <c r="C142" s="33"/>
      <c r="D142" s="1">
        <f>+tblRace3G[[#This Row],[Position]]</f>
        <v>0</v>
      </c>
      <c r="E142" s="14" t="str">
        <f>IFERROR(VLOOKUP('Race3-Girl'!$C142,TeamDec!$D$9:$H$465,5,FALSE),"")</f>
        <v/>
      </c>
      <c r="F142" s="16" t="str">
        <f>IFERROR(VLOOKUP('Race3-Girl'!$C142,TeamDec!$D$9:$H$465,3,FALSE),"")</f>
        <v/>
      </c>
      <c r="G142" s="14">
        <f>COUNTIF($E$9:E142,E142)</f>
        <v>79</v>
      </c>
      <c r="H142" s="60"/>
      <c r="I142" s="5"/>
    </row>
    <row r="143" spans="2:9" x14ac:dyDescent="0.35">
      <c r="B143" s="15"/>
      <c r="C143" s="33"/>
      <c r="D143" s="1">
        <f>+tblRace3G[[#This Row],[Position]]</f>
        <v>0</v>
      </c>
      <c r="E143" s="14" t="str">
        <f>IFERROR(VLOOKUP('Race3-Girl'!$C143,TeamDec!$D$9:$H$465,5,FALSE),"")</f>
        <v/>
      </c>
      <c r="F143" s="16" t="str">
        <f>IFERROR(VLOOKUP('Race3-Girl'!$C143,TeamDec!$D$9:$H$465,3,FALSE),"")</f>
        <v/>
      </c>
      <c r="G143" s="14">
        <f>COUNTIF($E$9:E143,E143)</f>
        <v>80</v>
      </c>
      <c r="H143" s="60"/>
      <c r="I143" s="5"/>
    </row>
    <row r="144" spans="2:9" x14ac:dyDescent="0.35">
      <c r="B144" s="15"/>
      <c r="C144" s="33"/>
      <c r="D144" s="1">
        <f>+tblRace3G[[#This Row],[Position]]</f>
        <v>0</v>
      </c>
      <c r="E144" s="14" t="str">
        <f>IFERROR(VLOOKUP('Race3-Girl'!$C144,TeamDec!$D$9:$H$465,5,FALSE),"")</f>
        <v/>
      </c>
      <c r="F144" s="16" t="str">
        <f>IFERROR(VLOOKUP('Race3-Girl'!$C144,TeamDec!$D$9:$H$465,3,FALSE),"")</f>
        <v/>
      </c>
      <c r="G144" s="14">
        <f>COUNTIF($E$9:E144,E144)</f>
        <v>81</v>
      </c>
      <c r="H144" s="60"/>
      <c r="I144" s="5"/>
    </row>
    <row r="145" spans="2:9" x14ac:dyDescent="0.35">
      <c r="B145" s="15"/>
      <c r="C145" s="33"/>
      <c r="D145" s="1">
        <f>+tblRace3G[[#This Row],[Position]]</f>
        <v>0</v>
      </c>
      <c r="E145" s="14" t="str">
        <f>IFERROR(VLOOKUP('Race3-Girl'!$C145,TeamDec!$D$9:$H$465,5,FALSE),"")</f>
        <v/>
      </c>
      <c r="F145" s="16" t="str">
        <f>IFERROR(VLOOKUP('Race3-Girl'!$C145,TeamDec!$D$9:$H$465,3,FALSE),"")</f>
        <v/>
      </c>
      <c r="G145" s="14">
        <f>COUNTIF($E$9:E145,E145)</f>
        <v>82</v>
      </c>
      <c r="H145" s="60"/>
      <c r="I145" s="5"/>
    </row>
    <row r="146" spans="2:9" x14ac:dyDescent="0.35">
      <c r="B146" s="15"/>
      <c r="C146" s="33"/>
      <c r="D146" s="1">
        <f>+tblRace3G[[#This Row],[Position]]</f>
        <v>0</v>
      </c>
      <c r="E146" s="14" t="str">
        <f>IFERROR(VLOOKUP('Race3-Girl'!$C146,TeamDec!$D$9:$H$465,5,FALSE),"")</f>
        <v/>
      </c>
      <c r="F146" s="16" t="str">
        <f>IFERROR(VLOOKUP('Race3-Girl'!$C146,TeamDec!$D$9:$H$465,3,FALSE),"")</f>
        <v/>
      </c>
      <c r="G146" s="14">
        <f>COUNTIF($E$9:E146,E146)</f>
        <v>83</v>
      </c>
      <c r="H146" s="60"/>
      <c r="I146" s="5"/>
    </row>
    <row r="147" spans="2:9" x14ac:dyDescent="0.35">
      <c r="B147" s="15"/>
      <c r="C147" s="33"/>
      <c r="D147" s="1">
        <f>+tblRace3G[[#This Row],[Position]]</f>
        <v>0</v>
      </c>
      <c r="E147" s="14" t="str">
        <f>IFERROR(VLOOKUP('Race3-Girl'!$C147,TeamDec!$D$9:$H$465,5,FALSE),"")</f>
        <v/>
      </c>
      <c r="F147" s="16" t="str">
        <f>IFERROR(VLOOKUP('Race3-Girl'!$C147,TeamDec!$D$9:$H$465,3,FALSE),"")</f>
        <v/>
      </c>
      <c r="G147" s="14">
        <f>COUNTIF($E$9:E147,E147)</f>
        <v>84</v>
      </c>
      <c r="H147" s="60"/>
      <c r="I147" s="5"/>
    </row>
    <row r="148" spans="2:9" x14ac:dyDescent="0.35">
      <c r="B148" s="15"/>
      <c r="C148" s="33"/>
      <c r="D148" s="1">
        <f>+tblRace3G[[#This Row],[Position]]</f>
        <v>0</v>
      </c>
      <c r="E148" s="14" t="str">
        <f>IFERROR(VLOOKUP('Race3-Girl'!$C148,TeamDec!$D$9:$H$465,5,FALSE),"")</f>
        <v/>
      </c>
      <c r="F148" s="16" t="str">
        <f>IFERROR(VLOOKUP('Race3-Girl'!$C148,TeamDec!$D$9:$H$465,3,FALSE),"")</f>
        <v/>
      </c>
      <c r="G148" s="14">
        <f>COUNTIF($E$9:E148,E148)</f>
        <v>85</v>
      </c>
      <c r="H148" s="60"/>
      <c r="I148" s="5"/>
    </row>
    <row r="149" spans="2:9" x14ac:dyDescent="0.35">
      <c r="B149" s="15"/>
      <c r="C149" s="33"/>
      <c r="D149" s="1">
        <f>+tblRace3G[[#This Row],[Position]]</f>
        <v>0</v>
      </c>
      <c r="E149" s="14" t="str">
        <f>IFERROR(VLOOKUP('Race3-Girl'!$C149,TeamDec!$D$9:$H$465,5,FALSE),"")</f>
        <v/>
      </c>
      <c r="F149" s="16" t="str">
        <f>IFERROR(VLOOKUP('Race3-Girl'!$C149,TeamDec!$D$9:$H$465,3,FALSE),"")</f>
        <v/>
      </c>
      <c r="G149" s="14">
        <f>COUNTIF($E$9:E149,E149)</f>
        <v>86</v>
      </c>
      <c r="H149" s="60"/>
      <c r="I149" s="5"/>
    </row>
    <row r="150" spans="2:9" x14ac:dyDescent="0.35">
      <c r="B150" s="15"/>
      <c r="C150" s="33"/>
      <c r="D150" s="1">
        <f>+tblRace3G[[#This Row],[Position]]</f>
        <v>0</v>
      </c>
      <c r="E150" s="14" t="str">
        <f>IFERROR(VLOOKUP('Race3-Girl'!$C150,TeamDec!$D$9:$H$465,5,FALSE),"")</f>
        <v/>
      </c>
      <c r="F150" s="16" t="str">
        <f>IFERROR(VLOOKUP('Race3-Girl'!$C150,TeamDec!$D$9:$H$465,3,FALSE),"")</f>
        <v/>
      </c>
      <c r="G150" s="14">
        <f>COUNTIF($E$9:E150,E150)</f>
        <v>87</v>
      </c>
      <c r="H150" s="60"/>
      <c r="I150" s="5"/>
    </row>
    <row r="151" spans="2:9" x14ac:dyDescent="0.35">
      <c r="B151" s="15"/>
      <c r="C151" s="33"/>
      <c r="D151" s="1">
        <f>+tblRace3G[[#This Row],[Position]]</f>
        <v>0</v>
      </c>
      <c r="E151" s="14" t="str">
        <f>IFERROR(VLOOKUP('Race3-Girl'!$C151,TeamDec!$D$9:$H$465,5,FALSE),"")</f>
        <v/>
      </c>
      <c r="F151" s="16" t="str">
        <f>IFERROR(VLOOKUP('Race3-Girl'!$C151,TeamDec!$D$9:$H$465,3,FALSE),"")</f>
        <v/>
      </c>
      <c r="G151" s="14">
        <f>COUNTIF($E$9:E151,E151)</f>
        <v>88</v>
      </c>
      <c r="H151" s="60"/>
      <c r="I151" s="5"/>
    </row>
    <row r="152" spans="2:9" x14ac:dyDescent="0.35">
      <c r="B152" s="15"/>
      <c r="C152" s="33"/>
      <c r="D152" s="1">
        <f>+tblRace3G[[#This Row],[Position]]</f>
        <v>0</v>
      </c>
      <c r="E152" s="14" t="str">
        <f>IFERROR(VLOOKUP('Race3-Girl'!$C152,TeamDec!$D$9:$H$465,5,FALSE),"")</f>
        <v/>
      </c>
      <c r="F152" s="16" t="str">
        <f>IFERROR(VLOOKUP('Race3-Girl'!$C152,TeamDec!$D$9:$H$465,3,FALSE),"")</f>
        <v/>
      </c>
      <c r="G152" s="14">
        <f>COUNTIF($E$9:E152,E152)</f>
        <v>89</v>
      </c>
      <c r="H152" s="60"/>
      <c r="I152" s="5"/>
    </row>
    <row r="153" spans="2:9" x14ac:dyDescent="0.35">
      <c r="B153" s="15"/>
      <c r="C153" s="33"/>
      <c r="D153" s="1">
        <f>+tblRace3G[[#This Row],[Position]]</f>
        <v>0</v>
      </c>
      <c r="E153" s="14" t="str">
        <f>IFERROR(VLOOKUP('Race3-Girl'!$C153,TeamDec!$D$9:$H$465,5,FALSE),"")</f>
        <v/>
      </c>
      <c r="F153" s="16" t="str">
        <f>IFERROR(VLOOKUP('Race3-Girl'!$C153,TeamDec!$D$9:$H$465,3,FALSE),"")</f>
        <v/>
      </c>
      <c r="G153" s="14">
        <f>COUNTIF($E$9:E153,E153)</f>
        <v>90</v>
      </c>
      <c r="H153" s="60"/>
      <c r="I153" s="5"/>
    </row>
    <row r="154" spans="2:9" x14ac:dyDescent="0.35">
      <c r="B154" s="15"/>
      <c r="C154" s="33"/>
      <c r="D154" s="1">
        <f>+tblRace3G[[#This Row],[Position]]</f>
        <v>0</v>
      </c>
      <c r="E154" s="14" t="str">
        <f>IFERROR(VLOOKUP('Race3-Girl'!$C154,TeamDec!$D$9:$H$465,5,FALSE),"")</f>
        <v/>
      </c>
      <c r="F154" s="16" t="str">
        <f>IFERROR(VLOOKUP('Race3-Girl'!$C154,TeamDec!$D$9:$H$465,3,FALSE),"")</f>
        <v/>
      </c>
      <c r="G154" s="14">
        <f>COUNTIF($E$9:E154,E154)</f>
        <v>91</v>
      </c>
      <c r="H154" s="60"/>
      <c r="I154" s="5"/>
    </row>
    <row r="155" spans="2:9" x14ac:dyDescent="0.35">
      <c r="B155" s="15"/>
      <c r="C155" s="33"/>
      <c r="D155" s="1">
        <f>+tblRace3G[[#This Row],[Position]]</f>
        <v>0</v>
      </c>
      <c r="E155" s="14" t="str">
        <f>IFERROR(VLOOKUP('Race3-Girl'!$C155,TeamDec!$D$9:$H$465,5,FALSE),"")</f>
        <v/>
      </c>
      <c r="F155" s="16" t="str">
        <f>IFERROR(VLOOKUP('Race3-Girl'!$C155,TeamDec!$D$9:$H$465,3,FALSE),"")</f>
        <v/>
      </c>
      <c r="G155" s="14">
        <f>COUNTIF($E$9:E155,E155)</f>
        <v>92</v>
      </c>
      <c r="H155" s="60"/>
      <c r="I155" s="5"/>
    </row>
    <row r="156" spans="2:9" x14ac:dyDescent="0.35">
      <c r="B156" s="15"/>
      <c r="C156" s="33"/>
      <c r="D156" s="1">
        <f>+tblRace3G[[#This Row],[Position]]</f>
        <v>0</v>
      </c>
      <c r="E156" s="14" t="str">
        <f>IFERROR(VLOOKUP('Race3-Girl'!$C156,TeamDec!$D$9:$H$465,5,FALSE),"")</f>
        <v/>
      </c>
      <c r="F156" s="16" t="str">
        <f>IFERROR(VLOOKUP('Race3-Girl'!$C156,TeamDec!$D$9:$H$465,3,FALSE),"")</f>
        <v/>
      </c>
      <c r="G156" s="14">
        <f>COUNTIF($E$9:E156,E156)</f>
        <v>93</v>
      </c>
      <c r="H156" s="60"/>
      <c r="I156" s="5"/>
    </row>
    <row r="157" spans="2:9" x14ac:dyDescent="0.35">
      <c r="B157" s="15"/>
      <c r="C157" s="33"/>
      <c r="D157" s="1">
        <f>+tblRace3G[[#This Row],[Position]]</f>
        <v>0</v>
      </c>
      <c r="E157" s="14" t="str">
        <f>IFERROR(VLOOKUP('Race3-Girl'!$C157,TeamDec!$D$9:$H$465,5,FALSE),"")</f>
        <v/>
      </c>
      <c r="F157" s="16" t="str">
        <f>IFERROR(VLOOKUP('Race3-Girl'!$C157,TeamDec!$D$9:$H$465,3,FALSE),"")</f>
        <v/>
      </c>
      <c r="G157" s="14">
        <f>COUNTIF($E$9:E157,E157)</f>
        <v>94</v>
      </c>
      <c r="H157" s="60"/>
      <c r="I157" s="5"/>
    </row>
    <row r="158" spans="2:9" x14ac:dyDescent="0.35">
      <c r="B158" s="15"/>
      <c r="C158" s="33"/>
      <c r="D158" s="1">
        <f>+tblRace3G[[#This Row],[Position]]</f>
        <v>0</v>
      </c>
      <c r="E158" s="14" t="str">
        <f>IFERROR(VLOOKUP('Race3-Girl'!$C158,TeamDec!$D$9:$H$465,5,FALSE),"")</f>
        <v/>
      </c>
      <c r="F158" s="16" t="str">
        <f>IFERROR(VLOOKUP('Race3-Girl'!$C158,TeamDec!$D$9:$H$465,3,FALSE),"")</f>
        <v/>
      </c>
      <c r="G158" s="14">
        <f>COUNTIF($E$9:E158,E158)</f>
        <v>95</v>
      </c>
      <c r="H158" s="60"/>
      <c r="I158" s="5"/>
    </row>
    <row r="159" spans="2:9" x14ac:dyDescent="0.35">
      <c r="B159" s="15"/>
      <c r="C159" s="33"/>
      <c r="D159" s="1">
        <f>+tblRace3G[[#This Row],[Position]]</f>
        <v>0</v>
      </c>
      <c r="E159" s="14" t="str">
        <f>IFERROR(VLOOKUP('Race3-Girl'!$C159,TeamDec!$D$9:$H$465,5,FALSE),"")</f>
        <v/>
      </c>
      <c r="F159" s="16" t="str">
        <f>IFERROR(VLOOKUP('Race3-Girl'!$C159,TeamDec!$D$9:$H$465,3,FALSE),"")</f>
        <v/>
      </c>
      <c r="G159" s="14">
        <f>COUNTIF($E$9:E159,E159)</f>
        <v>96</v>
      </c>
      <c r="H159" s="60"/>
      <c r="I159" s="5"/>
    </row>
    <row r="160" spans="2:9" x14ac:dyDescent="0.35">
      <c r="B160" s="15"/>
      <c r="C160" s="33"/>
      <c r="D160" s="1">
        <f>+tblRace3G[[#This Row],[Position]]</f>
        <v>0</v>
      </c>
      <c r="E160" s="14" t="str">
        <f>IFERROR(VLOOKUP('Race3-Girl'!$C160,TeamDec!$D$9:$H$465,5,FALSE),"")</f>
        <v/>
      </c>
      <c r="F160" s="16" t="str">
        <f>IFERROR(VLOOKUP('Race3-Girl'!$C160,TeamDec!$D$9:$H$465,3,FALSE),"")</f>
        <v/>
      </c>
      <c r="G160" s="14">
        <f>COUNTIF($E$9:E160,E160)</f>
        <v>97</v>
      </c>
      <c r="H160" s="60"/>
      <c r="I160" s="5"/>
    </row>
    <row r="161" spans="2:9" x14ac:dyDescent="0.35">
      <c r="B161" s="15"/>
      <c r="C161" s="33"/>
      <c r="D161" s="1">
        <f>+tblRace3G[[#This Row],[Position]]</f>
        <v>0</v>
      </c>
      <c r="E161" s="14" t="str">
        <f>IFERROR(VLOOKUP('Race3-Girl'!$C161,TeamDec!$D$9:$H$465,5,FALSE),"")</f>
        <v/>
      </c>
      <c r="F161" s="16" t="str">
        <f>IFERROR(VLOOKUP('Race3-Girl'!$C161,TeamDec!$D$9:$H$465,3,FALSE),"")</f>
        <v/>
      </c>
      <c r="G161" s="14">
        <f>COUNTIF($E$9:E161,E161)</f>
        <v>98</v>
      </c>
      <c r="H161" s="60"/>
      <c r="I161" s="5"/>
    </row>
    <row r="162" spans="2:9" x14ac:dyDescent="0.35">
      <c r="B162" s="15"/>
      <c r="C162" s="33"/>
      <c r="D162" s="1">
        <f>+tblRace3G[[#This Row],[Position]]</f>
        <v>0</v>
      </c>
      <c r="E162" s="14" t="str">
        <f>IFERROR(VLOOKUP('Race3-Girl'!$C162,TeamDec!$D$9:$H$465,5,FALSE),"")</f>
        <v/>
      </c>
      <c r="F162" s="16" t="str">
        <f>IFERROR(VLOOKUP('Race3-Girl'!$C162,TeamDec!$D$9:$H$465,3,FALSE),"")</f>
        <v/>
      </c>
      <c r="G162" s="14">
        <f>COUNTIF($E$9:E162,E162)</f>
        <v>99</v>
      </c>
      <c r="H162" s="60"/>
      <c r="I162" s="5"/>
    </row>
    <row r="163" spans="2:9" x14ac:dyDescent="0.35">
      <c r="B163" s="15"/>
      <c r="C163" s="33"/>
      <c r="D163" s="1">
        <f>+tblRace3G[[#This Row],[Position]]</f>
        <v>0</v>
      </c>
      <c r="E163" s="14" t="str">
        <f>IFERROR(VLOOKUP('Race3-Girl'!$C163,TeamDec!$D$9:$H$465,5,FALSE),"")</f>
        <v/>
      </c>
      <c r="F163" s="16" t="str">
        <f>IFERROR(VLOOKUP('Race3-Girl'!$C163,TeamDec!$D$9:$H$465,3,FALSE),"")</f>
        <v/>
      </c>
      <c r="G163" s="14">
        <f>COUNTIF($E$9:E163,E163)</f>
        <v>100</v>
      </c>
      <c r="H163" s="60"/>
      <c r="I163" s="5"/>
    </row>
    <row r="164" spans="2:9" x14ac:dyDescent="0.35">
      <c r="B164" s="15"/>
      <c r="C164" s="33"/>
      <c r="D164" s="1">
        <f>+tblRace3G[[#This Row],[Position]]</f>
        <v>0</v>
      </c>
      <c r="E164" s="14" t="str">
        <f>IFERROR(VLOOKUP('Race3-Girl'!$C164,TeamDec!$D$9:$H$465,5,FALSE),"")</f>
        <v/>
      </c>
      <c r="F164" s="16" t="str">
        <f>IFERROR(VLOOKUP('Race3-Girl'!$C164,TeamDec!$D$9:$H$465,3,FALSE),"")</f>
        <v/>
      </c>
      <c r="G164" s="14">
        <f>COUNTIF($E$9:E164,E164)</f>
        <v>101</v>
      </c>
      <c r="H164" s="60"/>
      <c r="I164" s="5"/>
    </row>
    <row r="165" spans="2:9" x14ac:dyDescent="0.35">
      <c r="B165" s="15"/>
      <c r="C165" s="33"/>
      <c r="D165" s="1">
        <f>+tblRace3G[[#This Row],[Position]]</f>
        <v>0</v>
      </c>
      <c r="E165" s="14" t="str">
        <f>IFERROR(VLOOKUP('Race3-Girl'!$C165,TeamDec!$D$9:$H$465,5,FALSE),"")</f>
        <v/>
      </c>
      <c r="F165" s="16" t="str">
        <f>IFERROR(VLOOKUP('Race3-Girl'!$C165,TeamDec!$D$9:$H$465,3,FALSE),"")</f>
        <v/>
      </c>
      <c r="G165" s="14">
        <f>COUNTIF($E$9:E165,E165)</f>
        <v>102</v>
      </c>
      <c r="H165" s="60"/>
      <c r="I165" s="5"/>
    </row>
    <row r="166" spans="2:9" x14ac:dyDescent="0.35">
      <c r="B166" s="15"/>
      <c r="C166" s="33"/>
      <c r="D166" s="1">
        <f>+tblRace3G[[#This Row],[Position]]</f>
        <v>0</v>
      </c>
      <c r="E166" s="14" t="str">
        <f>IFERROR(VLOOKUP('Race3-Girl'!$C166,TeamDec!$D$9:$H$465,5,FALSE),"")</f>
        <v/>
      </c>
      <c r="F166" s="16" t="str">
        <f>IFERROR(VLOOKUP('Race3-Girl'!$C166,TeamDec!$D$9:$H$465,3,FALSE),"")</f>
        <v/>
      </c>
      <c r="G166" s="14">
        <f>COUNTIF($E$9:E166,E166)</f>
        <v>103</v>
      </c>
      <c r="H166" s="60"/>
      <c r="I166" s="5"/>
    </row>
    <row r="167" spans="2:9" x14ac:dyDescent="0.35">
      <c r="B167" s="15"/>
      <c r="C167" s="33"/>
      <c r="D167" s="1">
        <f>+tblRace3G[[#This Row],[Position]]</f>
        <v>0</v>
      </c>
      <c r="E167" s="14" t="str">
        <f>IFERROR(VLOOKUP('Race3-Girl'!$C167,TeamDec!$D$9:$H$465,5,FALSE),"")</f>
        <v/>
      </c>
      <c r="F167" s="16" t="str">
        <f>IFERROR(VLOOKUP('Race3-Girl'!$C167,TeamDec!$D$9:$H$465,3,FALSE),"")</f>
        <v/>
      </c>
      <c r="G167" s="14">
        <f>COUNTIF($E$9:E167,E167)</f>
        <v>104</v>
      </c>
      <c r="H167" s="60"/>
      <c r="I167" s="5"/>
    </row>
    <row r="168" spans="2:9" x14ac:dyDescent="0.35">
      <c r="B168" s="15"/>
      <c r="C168" s="33"/>
      <c r="D168" s="1">
        <f>+tblRace3G[[#This Row],[Position]]</f>
        <v>0</v>
      </c>
      <c r="E168" s="14" t="str">
        <f>IFERROR(VLOOKUP('Race3-Girl'!$C168,TeamDec!$D$9:$H$465,5,FALSE),"")</f>
        <v/>
      </c>
      <c r="F168" s="16" t="str">
        <f>IFERROR(VLOOKUP('Race3-Girl'!$C168,TeamDec!$D$9:$H$465,3,FALSE),"")</f>
        <v/>
      </c>
      <c r="G168" s="14">
        <f>COUNTIF($E$9:E168,E168)</f>
        <v>105</v>
      </c>
      <c r="H168" s="60"/>
      <c r="I168" s="5"/>
    </row>
    <row r="169" spans="2:9" x14ac:dyDescent="0.35">
      <c r="B169" s="15"/>
      <c r="C169" s="33"/>
      <c r="D169" s="1">
        <f>+tblRace3G[[#This Row],[Position]]</f>
        <v>0</v>
      </c>
      <c r="E169" s="14" t="str">
        <f>IFERROR(VLOOKUP('Race3-Girl'!$C169,TeamDec!$D$9:$H$465,5,FALSE),"")</f>
        <v/>
      </c>
      <c r="F169" s="16" t="str">
        <f>IFERROR(VLOOKUP('Race3-Girl'!$C169,TeamDec!$D$9:$H$465,3,FALSE),"")</f>
        <v/>
      </c>
      <c r="G169" s="14">
        <f>COUNTIF($E$9:E169,E169)</f>
        <v>106</v>
      </c>
      <c r="H169" s="60"/>
      <c r="I169" s="5"/>
    </row>
    <row r="170" spans="2:9" x14ac:dyDescent="0.35">
      <c r="B170" s="15"/>
      <c r="C170" s="33"/>
      <c r="D170" s="1">
        <f>+tblRace3G[[#This Row],[Position]]</f>
        <v>0</v>
      </c>
      <c r="E170" s="14" t="str">
        <f>IFERROR(VLOOKUP('Race3-Girl'!$C170,TeamDec!$D$9:$H$465,5,FALSE),"")</f>
        <v/>
      </c>
      <c r="F170" s="16" t="str">
        <f>IFERROR(VLOOKUP('Race3-Girl'!$C170,TeamDec!$D$9:$H$465,3,FALSE),"")</f>
        <v/>
      </c>
      <c r="G170" s="14">
        <f>COUNTIF($E$9:E170,E170)</f>
        <v>107</v>
      </c>
      <c r="H170" s="60"/>
      <c r="I170" s="5"/>
    </row>
    <row r="171" spans="2:9" x14ac:dyDescent="0.35">
      <c r="B171" s="15"/>
      <c r="C171" s="33"/>
      <c r="D171" s="1">
        <f>+tblRace3G[[#This Row],[Position]]</f>
        <v>0</v>
      </c>
      <c r="E171" s="14" t="str">
        <f>IFERROR(VLOOKUP('Race3-Girl'!$C171,TeamDec!$D$9:$H$465,5,FALSE),"")</f>
        <v/>
      </c>
      <c r="F171" s="16" t="str">
        <f>IFERROR(VLOOKUP('Race3-Girl'!$C171,TeamDec!$D$9:$H$465,3,FALSE),"")</f>
        <v/>
      </c>
      <c r="G171" s="14">
        <f>COUNTIF($E$9:E171,E171)</f>
        <v>108</v>
      </c>
      <c r="H171" s="60"/>
      <c r="I171" s="5"/>
    </row>
    <row r="172" spans="2:9" x14ac:dyDescent="0.35">
      <c r="B172" s="15"/>
      <c r="C172" s="33"/>
      <c r="D172" s="1">
        <f>+tblRace3G[[#This Row],[Position]]</f>
        <v>0</v>
      </c>
      <c r="E172" s="14" t="str">
        <f>IFERROR(VLOOKUP('Race3-Girl'!$C172,TeamDec!$D$9:$H$465,5,FALSE),"")</f>
        <v/>
      </c>
      <c r="F172" s="16" t="str">
        <f>IFERROR(VLOOKUP('Race3-Girl'!$C172,TeamDec!$D$9:$H$465,3,FALSE),"")</f>
        <v/>
      </c>
      <c r="G172" s="14">
        <f>COUNTIF($E$9:E172,E172)</f>
        <v>109</v>
      </c>
      <c r="H172" s="60"/>
      <c r="I172" s="5"/>
    </row>
    <row r="173" spans="2:9" x14ac:dyDescent="0.35">
      <c r="B173" s="15"/>
      <c r="C173" s="33"/>
      <c r="D173" s="1">
        <f>+tblRace3G[[#This Row],[Position]]</f>
        <v>0</v>
      </c>
      <c r="E173" s="14" t="str">
        <f>IFERROR(VLOOKUP('Race3-Girl'!$C173,TeamDec!$D$9:$H$465,5,FALSE),"")</f>
        <v/>
      </c>
      <c r="F173" s="16" t="str">
        <f>IFERROR(VLOOKUP('Race3-Girl'!$C173,TeamDec!$D$9:$H$465,3,FALSE),"")</f>
        <v/>
      </c>
      <c r="G173" s="14">
        <f>COUNTIF($E$9:E173,E173)</f>
        <v>110</v>
      </c>
      <c r="H173" s="60"/>
      <c r="I173" s="5"/>
    </row>
    <row r="174" spans="2:9" x14ac:dyDescent="0.35">
      <c r="B174" s="15"/>
      <c r="C174" s="33"/>
      <c r="D174" s="1">
        <f>+tblRace3G[[#This Row],[Position]]</f>
        <v>0</v>
      </c>
      <c r="E174" s="14" t="str">
        <f>IFERROR(VLOOKUP('Race3-Girl'!$C174,TeamDec!$D$9:$H$465,5,FALSE),"")</f>
        <v/>
      </c>
      <c r="F174" s="16" t="str">
        <f>IFERROR(VLOOKUP('Race3-Girl'!$C174,TeamDec!$D$9:$H$465,3,FALSE),"")</f>
        <v/>
      </c>
      <c r="G174" s="14">
        <f>COUNTIF($E$9:E174,E174)</f>
        <v>111</v>
      </c>
      <c r="H174" s="60"/>
      <c r="I174" s="5"/>
    </row>
    <row r="175" spans="2:9" x14ac:dyDescent="0.35">
      <c r="B175" s="15"/>
      <c r="C175" s="33"/>
      <c r="D175" s="1">
        <f>+tblRace3G[[#This Row],[Position]]</f>
        <v>0</v>
      </c>
      <c r="E175" s="14" t="str">
        <f>IFERROR(VLOOKUP('Race3-Girl'!$C175,TeamDec!$D$9:$H$465,5,FALSE),"")</f>
        <v/>
      </c>
      <c r="F175" s="16" t="str">
        <f>IFERROR(VLOOKUP('Race3-Girl'!$C175,TeamDec!$D$9:$H$465,3,FALSE),"")</f>
        <v/>
      </c>
      <c r="G175" s="14">
        <f>COUNTIF($E$9:E175,E175)</f>
        <v>112</v>
      </c>
      <c r="H175" s="60"/>
      <c r="I175" s="5"/>
    </row>
    <row r="176" spans="2:9" x14ac:dyDescent="0.35">
      <c r="B176" s="15"/>
      <c r="C176" s="33"/>
      <c r="D176" s="1">
        <f>+tblRace3G[[#This Row],[Position]]</f>
        <v>0</v>
      </c>
      <c r="E176" s="14" t="str">
        <f>IFERROR(VLOOKUP('Race3-Girl'!$C176,TeamDec!$D$9:$H$465,5,FALSE),"")</f>
        <v/>
      </c>
      <c r="F176" s="16" t="str">
        <f>IFERROR(VLOOKUP('Race3-Girl'!$C176,TeamDec!$D$9:$H$465,3,FALSE),"")</f>
        <v/>
      </c>
      <c r="G176" s="14">
        <f>COUNTIF($E$9:E176,E176)</f>
        <v>113</v>
      </c>
      <c r="H176" s="60"/>
      <c r="I176" s="5"/>
    </row>
    <row r="177" spans="2:9" x14ac:dyDescent="0.35">
      <c r="B177" s="15"/>
      <c r="C177" s="33"/>
      <c r="D177" s="1">
        <f>+tblRace3G[[#This Row],[Position]]</f>
        <v>0</v>
      </c>
      <c r="E177" s="14" t="str">
        <f>IFERROR(VLOOKUP('Race3-Girl'!$C177,TeamDec!$D$9:$H$465,5,FALSE),"")</f>
        <v/>
      </c>
      <c r="F177" s="16" t="str">
        <f>IFERROR(VLOOKUP('Race3-Girl'!$C177,TeamDec!$D$9:$H$465,3,FALSE),"")</f>
        <v/>
      </c>
      <c r="G177" s="14">
        <f>COUNTIF($E$9:E177,E177)</f>
        <v>114</v>
      </c>
      <c r="H177" s="60"/>
      <c r="I177" s="5"/>
    </row>
    <row r="178" spans="2:9" x14ac:dyDescent="0.35">
      <c r="B178" s="15"/>
      <c r="C178" s="33"/>
      <c r="D178" s="1">
        <f>+tblRace3G[[#This Row],[Position]]</f>
        <v>0</v>
      </c>
      <c r="E178" s="14" t="str">
        <f>IFERROR(VLOOKUP('Race3-Girl'!$C178,TeamDec!$D$9:$H$465,5,FALSE),"")</f>
        <v/>
      </c>
      <c r="F178" s="16" t="str">
        <f>IFERROR(VLOOKUP('Race3-Girl'!$C178,TeamDec!$D$9:$H$465,3,FALSE),"")</f>
        <v/>
      </c>
      <c r="G178" s="14">
        <f>COUNTIF($E$9:E178,E178)</f>
        <v>115</v>
      </c>
      <c r="H178" s="60"/>
      <c r="I178" s="5"/>
    </row>
    <row r="179" spans="2:9" x14ac:dyDescent="0.35">
      <c r="B179" s="15"/>
      <c r="C179" s="33"/>
      <c r="D179" s="1">
        <f>+tblRace3G[[#This Row],[Position]]</f>
        <v>0</v>
      </c>
      <c r="E179" s="14" t="str">
        <f>IFERROR(VLOOKUP('Race3-Girl'!$C179,TeamDec!$D$9:$H$465,5,FALSE),"")</f>
        <v/>
      </c>
      <c r="F179" s="16" t="str">
        <f>IFERROR(VLOOKUP('Race3-Girl'!$C179,TeamDec!$D$9:$H$465,3,FALSE),"")</f>
        <v/>
      </c>
      <c r="G179" s="14">
        <f>COUNTIF($E$9:E179,E179)</f>
        <v>116</v>
      </c>
      <c r="H179" s="60"/>
      <c r="I179" s="5"/>
    </row>
    <row r="180" spans="2:9" x14ac:dyDescent="0.35">
      <c r="B180" s="15"/>
      <c r="C180" s="33"/>
      <c r="D180" s="1">
        <f>+tblRace3G[[#This Row],[Position]]</f>
        <v>0</v>
      </c>
      <c r="E180" s="14" t="str">
        <f>IFERROR(VLOOKUP('Race3-Girl'!$C180,TeamDec!$D$9:$H$465,5,FALSE),"")</f>
        <v/>
      </c>
      <c r="F180" s="16" t="str">
        <f>IFERROR(VLOOKUP('Race3-Girl'!$C180,TeamDec!$D$9:$H$465,3,FALSE),"")</f>
        <v/>
      </c>
      <c r="G180" s="14">
        <f>COUNTIF($E$9:E180,E180)</f>
        <v>117</v>
      </c>
      <c r="H180" s="60"/>
      <c r="I180" s="5"/>
    </row>
    <row r="181" spans="2:9" x14ac:dyDescent="0.35">
      <c r="B181" s="15"/>
      <c r="C181" s="33"/>
      <c r="D181" s="1">
        <f>+tblRace3G[[#This Row],[Position]]</f>
        <v>0</v>
      </c>
      <c r="E181" s="14" t="str">
        <f>IFERROR(VLOOKUP('Race3-Girl'!$C181,TeamDec!$D$9:$H$465,5,FALSE),"")</f>
        <v/>
      </c>
      <c r="F181" s="16" t="str">
        <f>IFERROR(VLOOKUP('Race3-Girl'!$C181,TeamDec!$D$9:$H$465,3,FALSE),"")</f>
        <v/>
      </c>
      <c r="G181" s="14">
        <f>COUNTIF($E$9:E181,E181)</f>
        <v>118</v>
      </c>
      <c r="H181" s="60"/>
      <c r="I181" s="5"/>
    </row>
    <row r="182" spans="2:9" x14ac:dyDescent="0.35">
      <c r="B182" s="15"/>
      <c r="C182" s="33"/>
      <c r="D182" s="1">
        <f>+tblRace3G[[#This Row],[Position]]</f>
        <v>0</v>
      </c>
      <c r="E182" s="14" t="str">
        <f>IFERROR(VLOOKUP('Race3-Girl'!$C182,TeamDec!$D$9:$H$465,5,FALSE),"")</f>
        <v/>
      </c>
      <c r="F182" s="16" t="str">
        <f>IFERROR(VLOOKUP('Race3-Girl'!$C182,TeamDec!$D$9:$H$465,3,FALSE),"")</f>
        <v/>
      </c>
      <c r="G182" s="14">
        <f>COUNTIF($E$9:E182,E182)</f>
        <v>119</v>
      </c>
      <c r="H182" s="60"/>
      <c r="I182" s="5"/>
    </row>
    <row r="183" spans="2:9" x14ac:dyDescent="0.35">
      <c r="B183" s="15"/>
      <c r="C183" s="33"/>
      <c r="D183" s="1">
        <f>+tblRace3G[[#This Row],[Position]]</f>
        <v>0</v>
      </c>
      <c r="E183" s="14" t="str">
        <f>IFERROR(VLOOKUP('Race3-Girl'!$C183,TeamDec!$D$9:$H$465,5,FALSE),"")</f>
        <v/>
      </c>
      <c r="F183" s="16" t="str">
        <f>IFERROR(VLOOKUP('Race3-Girl'!$C183,TeamDec!$D$9:$H$465,3,FALSE),"")</f>
        <v/>
      </c>
      <c r="G183" s="14">
        <f>COUNTIF($E$9:E183,E183)</f>
        <v>120</v>
      </c>
      <c r="H183" s="60"/>
      <c r="I183" s="5"/>
    </row>
    <row r="184" spans="2:9" x14ac:dyDescent="0.35">
      <c r="B184" s="15"/>
      <c r="C184" s="33"/>
      <c r="D184" s="1">
        <f>+tblRace3G[[#This Row],[Position]]</f>
        <v>0</v>
      </c>
      <c r="E184" s="14" t="str">
        <f>IFERROR(VLOOKUP('Race3-Girl'!$C184,TeamDec!$D$9:$H$465,5,FALSE),"")</f>
        <v/>
      </c>
      <c r="F184" s="16" t="str">
        <f>IFERROR(VLOOKUP('Race3-Girl'!$C184,TeamDec!$D$9:$H$465,3,FALSE),"")</f>
        <v/>
      </c>
      <c r="G184" s="14">
        <f>COUNTIF($E$9:E184,E184)</f>
        <v>121</v>
      </c>
      <c r="H184" s="60"/>
      <c r="I184" s="5"/>
    </row>
    <row r="185" spans="2:9" x14ac:dyDescent="0.35">
      <c r="B185" s="15"/>
      <c r="C185" s="33"/>
      <c r="D185" s="1">
        <f>+tblRace3G[[#This Row],[Position]]</f>
        <v>0</v>
      </c>
      <c r="E185" s="14" t="str">
        <f>IFERROR(VLOOKUP('Race3-Girl'!$C185,TeamDec!$D$9:$H$465,5,FALSE),"")</f>
        <v/>
      </c>
      <c r="F185" s="16" t="str">
        <f>IFERROR(VLOOKUP('Race3-Girl'!$C185,TeamDec!$D$9:$H$465,3,FALSE),"")</f>
        <v/>
      </c>
      <c r="G185" s="14">
        <f>COUNTIF($E$9:E185,E185)</f>
        <v>122</v>
      </c>
      <c r="H185" s="60"/>
      <c r="I185" s="5"/>
    </row>
    <row r="186" spans="2:9" x14ac:dyDescent="0.35">
      <c r="B186" s="15"/>
      <c r="C186" s="33"/>
      <c r="D186" s="1">
        <f>+tblRace3G[[#This Row],[Position]]</f>
        <v>0</v>
      </c>
      <c r="E186" s="14" t="str">
        <f>IFERROR(VLOOKUP('Race3-Girl'!$C186,TeamDec!$D$9:$H$465,5,FALSE),"")</f>
        <v/>
      </c>
      <c r="F186" s="16" t="str">
        <f>IFERROR(VLOOKUP('Race3-Girl'!$C186,TeamDec!$D$9:$H$465,3,FALSE),"")</f>
        <v/>
      </c>
      <c r="G186" s="14">
        <f>COUNTIF($E$9:E186,E186)</f>
        <v>123</v>
      </c>
      <c r="H186" s="60"/>
      <c r="I186" s="5"/>
    </row>
    <row r="187" spans="2:9" x14ac:dyDescent="0.35">
      <c r="B187" s="15"/>
      <c r="C187" s="33"/>
      <c r="D187" s="1">
        <f>+tblRace3G[[#This Row],[Position]]</f>
        <v>0</v>
      </c>
      <c r="E187" s="14" t="str">
        <f>IFERROR(VLOOKUP('Race3-Girl'!$C187,TeamDec!$D$9:$H$465,5,FALSE),"")</f>
        <v/>
      </c>
      <c r="F187" s="16" t="str">
        <f>IFERROR(VLOOKUP('Race3-Girl'!$C187,TeamDec!$D$9:$H$465,3,FALSE),"")</f>
        <v/>
      </c>
      <c r="G187" s="14">
        <f>COUNTIF($E$9:E187,E187)</f>
        <v>124</v>
      </c>
      <c r="H187" s="60"/>
      <c r="I187" s="5"/>
    </row>
    <row r="188" spans="2:9" x14ac:dyDescent="0.35">
      <c r="B188" s="15"/>
      <c r="C188" s="33"/>
      <c r="D188" s="1">
        <f>+tblRace3G[[#This Row],[Position]]</f>
        <v>0</v>
      </c>
      <c r="E188" s="14" t="str">
        <f>IFERROR(VLOOKUP('Race3-Girl'!$C188,TeamDec!$D$9:$H$465,5,FALSE),"")</f>
        <v/>
      </c>
      <c r="F188" s="16" t="str">
        <f>IFERROR(VLOOKUP('Race3-Girl'!$C188,TeamDec!$D$9:$H$465,3,FALSE),"")</f>
        <v/>
      </c>
      <c r="G188" s="14">
        <f>COUNTIF($E$9:E188,E188)</f>
        <v>125</v>
      </c>
      <c r="H188" s="60"/>
      <c r="I188" s="5"/>
    </row>
    <row r="189" spans="2:9" x14ac:dyDescent="0.35">
      <c r="B189" s="15"/>
      <c r="C189" s="33"/>
      <c r="D189" s="1">
        <f>+tblRace3G[[#This Row],[Position]]</f>
        <v>0</v>
      </c>
      <c r="E189" s="14" t="str">
        <f>IFERROR(VLOOKUP('Race3-Girl'!$C189,TeamDec!$D$9:$H$465,5,FALSE),"")</f>
        <v/>
      </c>
      <c r="F189" s="16" t="str">
        <f>IFERROR(VLOOKUP('Race3-Girl'!$C189,TeamDec!$D$9:$H$465,3,FALSE),"")</f>
        <v/>
      </c>
      <c r="G189" s="14">
        <f>COUNTIF($E$9:E189,E189)</f>
        <v>126</v>
      </c>
      <c r="H189" s="60"/>
      <c r="I189" s="5"/>
    </row>
    <row r="190" spans="2:9" x14ac:dyDescent="0.35">
      <c r="B190" s="15"/>
      <c r="C190" s="33"/>
      <c r="D190" s="1">
        <f>+tblRace3G[[#This Row],[Position]]</f>
        <v>0</v>
      </c>
      <c r="E190" s="14" t="str">
        <f>IFERROR(VLOOKUP('Race3-Girl'!$C190,TeamDec!$D$9:$H$465,5,FALSE),"")</f>
        <v/>
      </c>
      <c r="F190" s="16" t="str">
        <f>IFERROR(VLOOKUP('Race3-Girl'!$C190,TeamDec!$D$9:$H$465,3,FALSE),"")</f>
        <v/>
      </c>
      <c r="G190" s="14">
        <f>COUNTIF($E$9:E190,E190)</f>
        <v>127</v>
      </c>
      <c r="H190" s="60"/>
      <c r="I190" s="5"/>
    </row>
    <row r="191" spans="2:9" x14ac:dyDescent="0.35">
      <c r="B191" s="15"/>
      <c r="C191" s="33"/>
      <c r="D191" s="1">
        <f>+tblRace3G[[#This Row],[Position]]</f>
        <v>0</v>
      </c>
      <c r="E191" s="14" t="str">
        <f>IFERROR(VLOOKUP('Race3-Girl'!$C191,TeamDec!$D$9:$H$465,5,FALSE),"")</f>
        <v/>
      </c>
      <c r="F191" s="16" t="str">
        <f>IFERROR(VLOOKUP('Race3-Girl'!$C191,TeamDec!$D$9:$H$465,3,FALSE),"")</f>
        <v/>
      </c>
      <c r="G191" s="14">
        <f>COUNTIF($E$9:E191,E191)</f>
        <v>128</v>
      </c>
      <c r="H191" s="60"/>
      <c r="I191" s="5"/>
    </row>
    <row r="192" spans="2:9" x14ac:dyDescent="0.35">
      <c r="B192" s="15"/>
      <c r="C192" s="33"/>
      <c r="D192" s="1">
        <f>+tblRace3G[[#This Row],[Position]]</f>
        <v>0</v>
      </c>
      <c r="E192" s="14" t="str">
        <f>IFERROR(VLOOKUP('Race3-Girl'!$C192,TeamDec!$D$9:$H$465,5,FALSE),"")</f>
        <v/>
      </c>
      <c r="F192" s="16" t="str">
        <f>IFERROR(VLOOKUP('Race3-Girl'!$C192,TeamDec!$D$9:$H$465,3,FALSE),"")</f>
        <v/>
      </c>
      <c r="G192" s="14">
        <f>COUNTIF($E$9:E192,E192)</f>
        <v>129</v>
      </c>
      <c r="H192" s="60"/>
      <c r="I192" s="5"/>
    </row>
    <row r="193" spans="2:9" x14ac:dyDescent="0.35">
      <c r="B193" s="15"/>
      <c r="C193" s="33"/>
      <c r="D193" s="1">
        <f>+tblRace3G[[#This Row],[Position]]</f>
        <v>0</v>
      </c>
      <c r="E193" s="14" t="str">
        <f>IFERROR(VLOOKUP('Race3-Girl'!$C193,TeamDec!$D$9:$H$465,5,FALSE),"")</f>
        <v/>
      </c>
      <c r="F193" s="16" t="str">
        <f>IFERROR(VLOOKUP('Race3-Girl'!$C193,TeamDec!$D$9:$H$465,3,FALSE),"")</f>
        <v/>
      </c>
      <c r="G193" s="14">
        <f>COUNTIF($E$9:E193,E193)</f>
        <v>130</v>
      </c>
      <c r="H193" s="60"/>
      <c r="I193" s="5"/>
    </row>
    <row r="194" spans="2:9" x14ac:dyDescent="0.35">
      <c r="B194" s="15"/>
      <c r="C194" s="33"/>
      <c r="D194" s="1">
        <f>+tblRace3G[[#This Row],[Position]]</f>
        <v>0</v>
      </c>
      <c r="E194" s="14" t="str">
        <f>IFERROR(VLOOKUP('Race3-Girl'!$C194,TeamDec!$D$9:$H$465,5,FALSE),"")</f>
        <v/>
      </c>
      <c r="F194" s="16" t="str">
        <f>IFERROR(VLOOKUP('Race3-Girl'!$C194,TeamDec!$D$9:$H$465,3,FALSE),"")</f>
        <v/>
      </c>
      <c r="G194" s="14">
        <f>COUNTIF($E$9:E194,E194)</f>
        <v>131</v>
      </c>
      <c r="H194" s="60"/>
      <c r="I194" s="5"/>
    </row>
    <row r="195" spans="2:9" x14ac:dyDescent="0.35">
      <c r="B195" s="15"/>
      <c r="C195" s="33"/>
      <c r="D195" s="1">
        <f>+tblRace3G[[#This Row],[Position]]</f>
        <v>0</v>
      </c>
      <c r="E195" s="14" t="str">
        <f>IFERROR(VLOOKUP('Race3-Girl'!$C195,TeamDec!$D$9:$H$465,5,FALSE),"")</f>
        <v/>
      </c>
      <c r="F195" s="16" t="str">
        <f>IFERROR(VLOOKUP('Race3-Girl'!$C195,TeamDec!$D$9:$H$465,3,FALSE),"")</f>
        <v/>
      </c>
      <c r="G195" s="14">
        <f>COUNTIF($E$9:E195,E195)</f>
        <v>132</v>
      </c>
      <c r="H195" s="60"/>
      <c r="I195" s="5"/>
    </row>
    <row r="196" spans="2:9" x14ac:dyDescent="0.35">
      <c r="B196" s="15"/>
      <c r="C196" s="33"/>
      <c r="D196" s="1">
        <f>+tblRace3G[[#This Row],[Position]]</f>
        <v>0</v>
      </c>
      <c r="E196" s="14" t="str">
        <f>IFERROR(VLOOKUP('Race3-Girl'!$C196,TeamDec!$D$9:$H$465,5,FALSE),"")</f>
        <v/>
      </c>
      <c r="F196" s="16" t="str">
        <f>IFERROR(VLOOKUP('Race3-Girl'!$C196,TeamDec!$D$9:$H$465,3,FALSE),"")</f>
        <v/>
      </c>
      <c r="G196" s="14">
        <f>COUNTIF($E$9:E196,E196)</f>
        <v>133</v>
      </c>
      <c r="H196" s="60"/>
      <c r="I196" s="5"/>
    </row>
    <row r="197" spans="2:9" x14ac:dyDescent="0.35">
      <c r="B197" s="15"/>
      <c r="C197" s="33"/>
      <c r="D197" s="1">
        <f>+tblRace3G[[#This Row],[Position]]</f>
        <v>0</v>
      </c>
      <c r="E197" s="14" t="str">
        <f>IFERROR(VLOOKUP('Race3-Girl'!$C197,TeamDec!$D$9:$H$465,5,FALSE),"")</f>
        <v/>
      </c>
      <c r="F197" s="16" t="str">
        <f>IFERROR(VLOOKUP('Race3-Girl'!$C197,TeamDec!$D$9:$H$465,3,FALSE),"")</f>
        <v/>
      </c>
      <c r="G197" s="14">
        <f>COUNTIF($E$9:E197,E197)</f>
        <v>134</v>
      </c>
      <c r="H197" s="60"/>
      <c r="I197" s="5"/>
    </row>
    <row r="198" spans="2:9" x14ac:dyDescent="0.35">
      <c r="B198" s="15"/>
      <c r="C198" s="33"/>
      <c r="D198" s="1">
        <f>+tblRace3G[[#This Row],[Position]]</f>
        <v>0</v>
      </c>
      <c r="E198" s="14" t="str">
        <f>IFERROR(VLOOKUP('Race3-Girl'!$C198,TeamDec!$D$9:$H$465,5,FALSE),"")</f>
        <v/>
      </c>
      <c r="F198" s="16" t="str">
        <f>IFERROR(VLOOKUP('Race3-Girl'!$C198,TeamDec!$D$9:$H$465,3,FALSE),"")</f>
        <v/>
      </c>
      <c r="G198" s="14">
        <f>COUNTIF($E$9:E198,E198)</f>
        <v>135</v>
      </c>
      <c r="H198" s="60"/>
      <c r="I198" s="5"/>
    </row>
    <row r="199" spans="2:9" x14ac:dyDescent="0.35">
      <c r="B199" s="15"/>
      <c r="C199" s="33"/>
      <c r="D199" s="1">
        <f>+tblRace3G[[#This Row],[Position]]</f>
        <v>0</v>
      </c>
      <c r="E199" s="14" t="str">
        <f>IFERROR(VLOOKUP('Race3-Girl'!$C199,TeamDec!$D$9:$H$465,5,FALSE),"")</f>
        <v/>
      </c>
      <c r="F199" s="16" t="str">
        <f>IFERROR(VLOOKUP('Race3-Girl'!$C199,TeamDec!$D$9:$H$465,3,FALSE),"")</f>
        <v/>
      </c>
      <c r="G199" s="14">
        <f>COUNTIF($E$9:E199,E199)</f>
        <v>136</v>
      </c>
      <c r="H199" s="60"/>
      <c r="I199" s="5"/>
    </row>
    <row r="200" spans="2:9" x14ac:dyDescent="0.35">
      <c r="B200" s="15"/>
      <c r="C200" s="33"/>
      <c r="D200" s="1">
        <f>+tblRace3G[[#This Row],[Position]]</f>
        <v>0</v>
      </c>
      <c r="E200" s="14" t="str">
        <f>IFERROR(VLOOKUP('Race3-Girl'!$C200,TeamDec!$D$9:$H$465,5,FALSE),"")</f>
        <v/>
      </c>
      <c r="F200" s="16" t="str">
        <f>IFERROR(VLOOKUP('Race3-Girl'!$C200,TeamDec!$D$9:$H$465,3,FALSE),"")</f>
        <v/>
      </c>
      <c r="G200" s="14">
        <f>COUNTIF($E$9:E200,E200)</f>
        <v>137</v>
      </c>
      <c r="H200" s="60"/>
      <c r="I200" s="5"/>
    </row>
    <row r="201" spans="2:9" x14ac:dyDescent="0.35">
      <c r="B201" s="15"/>
      <c r="C201" s="33"/>
      <c r="D201" s="1">
        <f>+tblRace3G[[#This Row],[Position]]</f>
        <v>0</v>
      </c>
      <c r="E201" s="14" t="str">
        <f>IFERROR(VLOOKUP('Race3-Girl'!$C201,TeamDec!$D$9:$H$465,5,FALSE),"")</f>
        <v/>
      </c>
      <c r="F201" s="16" t="str">
        <f>IFERROR(VLOOKUP('Race3-Girl'!$C201,TeamDec!$D$9:$H$465,3,FALSE),"")</f>
        <v/>
      </c>
      <c r="G201" s="14">
        <f>COUNTIF($E$9:E201,E201)</f>
        <v>138</v>
      </c>
      <c r="H201" s="60"/>
      <c r="I201" s="5"/>
    </row>
    <row r="202" spans="2:9" x14ac:dyDescent="0.35">
      <c r="B202" s="15"/>
      <c r="C202" s="33"/>
      <c r="D202" s="1">
        <f>+tblRace3G[[#This Row],[Position]]</f>
        <v>0</v>
      </c>
      <c r="E202" s="14" t="str">
        <f>IFERROR(VLOOKUP('Race3-Girl'!$C202,TeamDec!$D$9:$H$465,5,FALSE),"")</f>
        <v/>
      </c>
      <c r="F202" s="16" t="str">
        <f>IFERROR(VLOOKUP('Race3-Girl'!$C202,TeamDec!$D$9:$H$465,3,FALSE),"")</f>
        <v/>
      </c>
      <c r="G202" s="14">
        <f>COUNTIF($E$9:E202,E202)</f>
        <v>139</v>
      </c>
      <c r="H202" s="60"/>
      <c r="I202" s="5"/>
    </row>
    <row r="203" spans="2:9" x14ac:dyDescent="0.35">
      <c r="B203" s="15"/>
      <c r="C203" s="33"/>
      <c r="D203" s="1">
        <f>+tblRace3G[[#This Row],[Position]]</f>
        <v>0</v>
      </c>
      <c r="E203" s="14" t="str">
        <f>IFERROR(VLOOKUP('Race3-Girl'!$C203,TeamDec!$D$9:$H$465,5,FALSE),"")</f>
        <v/>
      </c>
      <c r="F203" s="16" t="str">
        <f>IFERROR(VLOOKUP('Race3-Girl'!$C203,TeamDec!$D$9:$H$465,3,FALSE),"")</f>
        <v/>
      </c>
      <c r="G203" s="14">
        <f>COUNTIF($E$9:E203,E203)</f>
        <v>140</v>
      </c>
      <c r="H203" s="60"/>
      <c r="I203" s="5"/>
    </row>
    <row r="204" spans="2:9" x14ac:dyDescent="0.35">
      <c r="B204" s="15"/>
      <c r="C204" s="33"/>
      <c r="D204" s="1">
        <f>+tblRace3G[[#This Row],[Position]]</f>
        <v>0</v>
      </c>
      <c r="E204" s="14" t="str">
        <f>IFERROR(VLOOKUP('Race3-Girl'!$C204,TeamDec!$D$9:$H$465,5,FALSE),"")</f>
        <v/>
      </c>
      <c r="F204" s="16" t="str">
        <f>IFERROR(VLOOKUP('Race3-Girl'!$C204,TeamDec!$D$9:$H$465,3,FALSE),"")</f>
        <v/>
      </c>
      <c r="G204" s="14">
        <f>COUNTIF($E$9:E204,E204)</f>
        <v>141</v>
      </c>
      <c r="H204" s="60"/>
      <c r="I204" s="5"/>
    </row>
    <row r="205" spans="2:9" x14ac:dyDescent="0.35">
      <c r="B205" s="15"/>
      <c r="C205" s="33"/>
      <c r="D205" s="1">
        <f>+tblRace3G[[#This Row],[Position]]</f>
        <v>0</v>
      </c>
      <c r="E205" s="14" t="str">
        <f>IFERROR(VLOOKUP('Race3-Girl'!$C205,TeamDec!$D$9:$H$465,5,FALSE),"")</f>
        <v/>
      </c>
      <c r="F205" s="16" t="str">
        <f>IFERROR(VLOOKUP('Race3-Girl'!$C205,TeamDec!$D$9:$H$465,3,FALSE),"")</f>
        <v/>
      </c>
      <c r="G205" s="14">
        <f>COUNTIF($E$9:E205,E205)</f>
        <v>142</v>
      </c>
      <c r="H205" s="60"/>
      <c r="I205" s="5"/>
    </row>
    <row r="206" spans="2:9" x14ac:dyDescent="0.35">
      <c r="B206" s="15"/>
      <c r="C206" s="33"/>
      <c r="D206" s="1">
        <f>+tblRace3G[[#This Row],[Position]]</f>
        <v>0</v>
      </c>
      <c r="E206" s="14" t="str">
        <f>IFERROR(VLOOKUP('Race3-Girl'!$C206,TeamDec!$D$9:$H$465,5,FALSE),"")</f>
        <v/>
      </c>
      <c r="F206" s="16" t="str">
        <f>IFERROR(VLOOKUP('Race3-Girl'!$C206,TeamDec!$D$9:$H$465,3,FALSE),"")</f>
        <v/>
      </c>
      <c r="G206" s="14">
        <f>COUNTIF($E$9:E206,E206)</f>
        <v>143</v>
      </c>
      <c r="H206" s="60"/>
      <c r="I206" s="5"/>
    </row>
    <row r="207" spans="2:9" x14ac:dyDescent="0.35">
      <c r="B207" s="15"/>
      <c r="C207" s="33"/>
      <c r="D207" s="1">
        <f>+tblRace3G[[#This Row],[Position]]</f>
        <v>0</v>
      </c>
      <c r="E207" s="14" t="str">
        <f>IFERROR(VLOOKUP('Race3-Girl'!$C207,TeamDec!$D$9:$H$465,5,FALSE),"")</f>
        <v/>
      </c>
      <c r="F207" s="16" t="str">
        <f>IFERROR(VLOOKUP('Race3-Girl'!$C207,TeamDec!$D$9:$H$465,3,FALSE),"")</f>
        <v/>
      </c>
      <c r="G207" s="14">
        <f>COUNTIF($E$9:E207,E207)</f>
        <v>144</v>
      </c>
      <c r="H207" s="60"/>
      <c r="I207" s="5"/>
    </row>
    <row r="208" spans="2:9" x14ac:dyDescent="0.35">
      <c r="B208" s="15"/>
      <c r="C208" s="33"/>
      <c r="D208" s="1">
        <f>+tblRace3G[[#This Row],[Position]]</f>
        <v>0</v>
      </c>
      <c r="E208" s="14" t="str">
        <f>IFERROR(VLOOKUP('Race3-Girl'!$C208,TeamDec!$D$9:$H$465,5,FALSE),"")</f>
        <v/>
      </c>
      <c r="F208" s="16" t="str">
        <f>IFERROR(VLOOKUP('Race3-Girl'!$C208,TeamDec!$D$9:$H$465,3,FALSE),"")</f>
        <v/>
      </c>
      <c r="G208" s="14">
        <f>COUNTIF($E$9:E208,E208)</f>
        <v>145</v>
      </c>
      <c r="H208" s="60"/>
      <c r="I208" s="5"/>
    </row>
    <row r="209" spans="2:9" x14ac:dyDescent="0.35">
      <c r="B209" s="15"/>
      <c r="C209" s="33"/>
      <c r="D209" s="1">
        <f>+tblRace3G[[#This Row],[Position]]</f>
        <v>0</v>
      </c>
      <c r="E209" s="14" t="str">
        <f>IFERROR(VLOOKUP('Race3-Girl'!$C209,TeamDec!$D$9:$H$465,5,FALSE),"")</f>
        <v/>
      </c>
      <c r="F209" s="16" t="str">
        <f>IFERROR(VLOOKUP('Race3-Girl'!$C209,TeamDec!$D$9:$H$465,3,FALSE),"")</f>
        <v/>
      </c>
      <c r="G209" s="14">
        <f>COUNTIF($E$9:E209,E209)</f>
        <v>146</v>
      </c>
      <c r="H209" s="60"/>
      <c r="I209" s="5"/>
    </row>
    <row r="210" spans="2:9" x14ac:dyDescent="0.35">
      <c r="B210" s="15"/>
      <c r="C210" s="33"/>
      <c r="D210" s="1">
        <f>+tblRace3G[[#This Row],[Position]]</f>
        <v>0</v>
      </c>
      <c r="E210" s="14" t="str">
        <f>IFERROR(VLOOKUP('Race3-Girl'!$C210,TeamDec!$D$9:$H$465,5,FALSE),"")</f>
        <v/>
      </c>
      <c r="F210" s="16" t="str">
        <f>IFERROR(VLOOKUP('Race3-Girl'!$C210,TeamDec!$D$9:$H$465,3,FALSE),"")</f>
        <v/>
      </c>
      <c r="G210" s="14">
        <f>COUNTIF($E$9:E210,E210)</f>
        <v>147</v>
      </c>
      <c r="H210" s="60"/>
      <c r="I210" s="5"/>
    </row>
    <row r="211" spans="2:9" x14ac:dyDescent="0.35">
      <c r="B211" s="15"/>
      <c r="C211" s="33"/>
      <c r="D211" s="1">
        <f>+tblRace3G[[#This Row],[Position]]</f>
        <v>0</v>
      </c>
      <c r="E211" s="14" t="str">
        <f>IFERROR(VLOOKUP('Race3-Girl'!$C211,TeamDec!$D$9:$H$465,5,FALSE),"")</f>
        <v/>
      </c>
      <c r="F211" s="16" t="str">
        <f>IFERROR(VLOOKUP('Race3-Girl'!$C211,TeamDec!$D$9:$H$465,3,FALSE),"")</f>
        <v/>
      </c>
      <c r="G211" s="14">
        <f>COUNTIF($E$9:E211,E211)</f>
        <v>148</v>
      </c>
      <c r="H211" s="60"/>
      <c r="I211" s="5"/>
    </row>
    <row r="212" spans="2:9" x14ac:dyDescent="0.35">
      <c r="B212" s="15"/>
      <c r="C212" s="33"/>
      <c r="D212" s="1">
        <f>+tblRace3G[[#This Row],[Position]]</f>
        <v>0</v>
      </c>
      <c r="E212" s="14" t="str">
        <f>IFERROR(VLOOKUP('Race3-Girl'!$C212,TeamDec!$D$9:$H$465,5,FALSE),"")</f>
        <v/>
      </c>
      <c r="F212" s="16" t="str">
        <f>IFERROR(VLOOKUP('Race3-Girl'!$C212,TeamDec!$D$9:$H$465,3,FALSE),"")</f>
        <v/>
      </c>
      <c r="G212" s="14">
        <f>COUNTIF($E$9:E212,E212)</f>
        <v>149</v>
      </c>
      <c r="H212" s="60"/>
      <c r="I212" s="5"/>
    </row>
    <row r="213" spans="2:9" x14ac:dyDescent="0.35">
      <c r="B213" s="15"/>
      <c r="C213" s="33"/>
      <c r="D213" s="1">
        <f>+tblRace3G[[#This Row],[Position]]</f>
        <v>0</v>
      </c>
      <c r="E213" s="14" t="str">
        <f>IFERROR(VLOOKUP('Race3-Girl'!$C213,TeamDec!$D$9:$H$465,5,FALSE),"")</f>
        <v/>
      </c>
      <c r="F213" s="16" t="str">
        <f>IFERROR(VLOOKUP('Race3-Girl'!$C213,TeamDec!$D$9:$H$465,3,FALSE),"")</f>
        <v/>
      </c>
      <c r="G213" s="14">
        <f>COUNTIF($E$9:E213,E213)</f>
        <v>150</v>
      </c>
      <c r="H213" s="60"/>
      <c r="I213" s="5"/>
    </row>
    <row r="214" spans="2:9" x14ac:dyDescent="0.35">
      <c r="B214" s="15"/>
      <c r="C214" s="33"/>
      <c r="D214" s="1">
        <f>+tblRace3G[[#This Row],[Position]]</f>
        <v>0</v>
      </c>
      <c r="E214" s="14" t="str">
        <f>IFERROR(VLOOKUP('Race3-Girl'!$C214,TeamDec!$D$9:$H$465,5,FALSE),"")</f>
        <v/>
      </c>
      <c r="F214" s="16" t="str">
        <f>IFERROR(VLOOKUP('Race3-Girl'!$C214,TeamDec!$D$9:$H$465,3,FALSE),"")</f>
        <v/>
      </c>
      <c r="G214" s="14">
        <f>COUNTIF($E$9:E214,E214)</f>
        <v>151</v>
      </c>
      <c r="H214" s="60"/>
      <c r="I214" s="5"/>
    </row>
    <row r="215" spans="2:9" x14ac:dyDescent="0.35">
      <c r="B215" s="15"/>
      <c r="C215" s="33"/>
      <c r="D215" s="1">
        <f>+tblRace3G[[#This Row],[Position]]</f>
        <v>0</v>
      </c>
      <c r="E215" s="14" t="str">
        <f>IFERROR(VLOOKUP('Race3-Girl'!$C215,TeamDec!$D$9:$H$465,5,FALSE),"")</f>
        <v/>
      </c>
      <c r="F215" s="16" t="str">
        <f>IFERROR(VLOOKUP('Race3-Girl'!$C215,TeamDec!$D$9:$H$465,3,FALSE),"")</f>
        <v/>
      </c>
      <c r="G215" s="14">
        <f>COUNTIF($E$9:E215,E215)</f>
        <v>152</v>
      </c>
      <c r="H215" s="60"/>
      <c r="I215" s="5"/>
    </row>
    <row r="216" spans="2:9" x14ac:dyDescent="0.35">
      <c r="B216" s="15"/>
      <c r="C216" s="33"/>
      <c r="D216" s="1">
        <f>+tblRace3G[[#This Row],[Position]]</f>
        <v>0</v>
      </c>
      <c r="E216" s="14" t="str">
        <f>IFERROR(VLOOKUP('Race3-Girl'!$C216,TeamDec!$D$9:$H$465,5,FALSE),"")</f>
        <v/>
      </c>
      <c r="F216" s="16" t="str">
        <f>IFERROR(VLOOKUP('Race3-Girl'!$C216,TeamDec!$D$9:$H$465,3,FALSE),"")</f>
        <v/>
      </c>
      <c r="G216" s="14">
        <f>COUNTIF($E$9:E216,E216)</f>
        <v>153</v>
      </c>
      <c r="H216" s="60"/>
      <c r="I216" s="5"/>
    </row>
    <row r="217" spans="2:9" x14ac:dyDescent="0.35">
      <c r="B217" s="15"/>
      <c r="C217" s="33"/>
      <c r="D217" s="1">
        <f>+tblRace3G[[#This Row],[Position]]</f>
        <v>0</v>
      </c>
      <c r="E217" s="14" t="str">
        <f>IFERROR(VLOOKUP('Race3-Girl'!$C217,TeamDec!$D$9:$H$465,5,FALSE),"")</f>
        <v/>
      </c>
      <c r="F217" s="16" t="str">
        <f>IFERROR(VLOOKUP('Race3-Girl'!$C217,TeamDec!$D$9:$H$465,3,FALSE),"")</f>
        <v/>
      </c>
      <c r="G217" s="14">
        <f>COUNTIF($E$9:E217,E217)</f>
        <v>154</v>
      </c>
      <c r="H217" s="60"/>
      <c r="I217" s="5"/>
    </row>
    <row r="218" spans="2:9" x14ac:dyDescent="0.35">
      <c r="B218" s="15"/>
      <c r="C218" s="33"/>
      <c r="D218" s="1">
        <f>+tblRace3G[[#This Row],[Position]]</f>
        <v>0</v>
      </c>
      <c r="E218" s="14" t="str">
        <f>IFERROR(VLOOKUP('Race3-Girl'!$C218,TeamDec!$D$9:$H$465,5,FALSE),"")</f>
        <v/>
      </c>
      <c r="F218" s="16" t="str">
        <f>IFERROR(VLOOKUP('Race3-Girl'!$C218,TeamDec!$D$9:$H$465,3,FALSE),"")</f>
        <v/>
      </c>
      <c r="G218" s="14">
        <f>COUNTIF($E$9:E218,E218)</f>
        <v>155</v>
      </c>
      <c r="H218" s="60"/>
      <c r="I218" s="5"/>
    </row>
    <row r="219" spans="2:9" x14ac:dyDescent="0.35">
      <c r="B219" s="15"/>
      <c r="C219" s="33"/>
      <c r="D219" s="1">
        <f>+tblRace3G[[#This Row],[Position]]</f>
        <v>0</v>
      </c>
      <c r="E219" s="14" t="str">
        <f>IFERROR(VLOOKUP('Race3-Girl'!$C219,TeamDec!$D$9:$H$465,5,FALSE),"")</f>
        <v/>
      </c>
      <c r="F219" s="16" t="str">
        <f>IFERROR(VLOOKUP('Race3-Girl'!$C219,TeamDec!$D$9:$H$465,3,FALSE),"")</f>
        <v/>
      </c>
      <c r="G219" s="14">
        <f>COUNTIF($E$9:E219,E219)</f>
        <v>156</v>
      </c>
      <c r="H219" s="60"/>
      <c r="I219" s="5"/>
    </row>
    <row r="220" spans="2:9" x14ac:dyDescent="0.35">
      <c r="B220" s="15"/>
      <c r="C220" s="33"/>
      <c r="D220" s="1">
        <f>+tblRace3G[[#This Row],[Position]]</f>
        <v>0</v>
      </c>
      <c r="E220" s="14" t="str">
        <f>IFERROR(VLOOKUP('Race3-Girl'!$C220,TeamDec!$D$9:$H$465,5,FALSE),"")</f>
        <v/>
      </c>
      <c r="F220" s="16" t="str">
        <f>IFERROR(VLOOKUP('Race3-Girl'!$C220,TeamDec!$D$9:$H$465,3,FALSE),"")</f>
        <v/>
      </c>
      <c r="G220" s="14">
        <f>COUNTIF($E$9:E220,E220)</f>
        <v>157</v>
      </c>
      <c r="H220" s="60"/>
      <c r="I220" s="5"/>
    </row>
    <row r="221" spans="2:9" x14ac:dyDescent="0.35">
      <c r="B221" s="15"/>
      <c r="C221" s="33"/>
      <c r="D221" s="1">
        <f>+tblRace3G[[#This Row],[Position]]</f>
        <v>0</v>
      </c>
      <c r="E221" s="14" t="str">
        <f>IFERROR(VLOOKUP('Race3-Girl'!$C221,TeamDec!$D$9:$H$465,5,FALSE),"")</f>
        <v/>
      </c>
      <c r="F221" s="16" t="str">
        <f>IFERROR(VLOOKUP('Race3-Girl'!$C221,TeamDec!$D$9:$H$465,3,FALSE),"")</f>
        <v/>
      </c>
      <c r="G221" s="14">
        <f>COUNTIF($E$9:E221,E221)</f>
        <v>158</v>
      </c>
      <c r="H221" s="60"/>
      <c r="I221" s="5"/>
    </row>
    <row r="222" spans="2:9" x14ac:dyDescent="0.35">
      <c r="B222" s="15"/>
      <c r="C222" s="33"/>
      <c r="D222" s="1">
        <f>+tblRace3G[[#This Row],[Position]]</f>
        <v>0</v>
      </c>
      <c r="E222" s="14" t="str">
        <f>IFERROR(VLOOKUP('Race3-Girl'!$C222,TeamDec!$D$9:$H$465,5,FALSE),"")</f>
        <v/>
      </c>
      <c r="F222" s="16" t="str">
        <f>IFERROR(VLOOKUP('Race3-Girl'!$C222,TeamDec!$D$9:$H$465,3,FALSE),"")</f>
        <v/>
      </c>
      <c r="G222" s="14">
        <f>COUNTIF($E$9:E222,E222)</f>
        <v>159</v>
      </c>
      <c r="H222" s="60"/>
      <c r="I222" s="5"/>
    </row>
    <row r="223" spans="2:9" x14ac:dyDescent="0.35">
      <c r="B223" s="15"/>
      <c r="C223" s="33"/>
      <c r="D223" s="1">
        <f>+tblRace3G[[#This Row],[Position]]</f>
        <v>0</v>
      </c>
      <c r="E223" s="14" t="str">
        <f>IFERROR(VLOOKUP('Race3-Girl'!$C223,TeamDec!$D$9:$H$465,5,FALSE),"")</f>
        <v/>
      </c>
      <c r="F223" s="16" t="str">
        <f>IFERROR(VLOOKUP('Race3-Girl'!$C223,TeamDec!$D$9:$H$465,3,FALSE),"")</f>
        <v/>
      </c>
      <c r="G223" s="14">
        <f>COUNTIF($E$9:E223,E223)</f>
        <v>160</v>
      </c>
      <c r="H223" s="60"/>
      <c r="I223" s="5"/>
    </row>
    <row r="224" spans="2:9" x14ac:dyDescent="0.35">
      <c r="B224" s="15"/>
      <c r="C224" s="33"/>
      <c r="D224" s="1">
        <f>+tblRace3G[[#This Row],[Position]]</f>
        <v>0</v>
      </c>
      <c r="E224" s="14" t="str">
        <f>IFERROR(VLOOKUP('Race3-Girl'!$C224,TeamDec!$D$9:$H$465,5,FALSE),"")</f>
        <v/>
      </c>
      <c r="F224" s="16" t="str">
        <f>IFERROR(VLOOKUP('Race3-Girl'!$C224,TeamDec!$D$9:$H$465,3,FALSE),"")</f>
        <v/>
      </c>
      <c r="G224" s="14">
        <f>COUNTIF($E$9:E224,E224)</f>
        <v>161</v>
      </c>
      <c r="H224" s="60"/>
      <c r="I224" s="5"/>
    </row>
    <row r="225" spans="2:9" x14ac:dyDescent="0.35">
      <c r="B225" s="15"/>
      <c r="C225" s="33"/>
      <c r="D225" s="1">
        <f>+tblRace3G[[#This Row],[Position]]</f>
        <v>0</v>
      </c>
      <c r="E225" s="14" t="str">
        <f>IFERROR(VLOOKUP('Race3-Girl'!$C225,TeamDec!$D$9:$H$465,5,FALSE),"")</f>
        <v/>
      </c>
      <c r="F225" s="16" t="str">
        <f>IFERROR(VLOOKUP('Race3-Girl'!$C225,TeamDec!$D$9:$H$465,3,FALSE),"")</f>
        <v/>
      </c>
      <c r="G225" s="14">
        <f>COUNTIF($E$9:E225,E225)</f>
        <v>162</v>
      </c>
      <c r="H225" s="60"/>
      <c r="I225" s="5"/>
    </row>
    <row r="226" spans="2:9" x14ac:dyDescent="0.35">
      <c r="B226" s="15"/>
      <c r="C226" s="33"/>
      <c r="D226" s="1">
        <f>+tblRace3G[[#This Row],[Position]]</f>
        <v>0</v>
      </c>
      <c r="E226" s="14" t="str">
        <f>IFERROR(VLOOKUP('Race3-Girl'!$C226,TeamDec!$D$9:$H$465,5,FALSE),"")</f>
        <v/>
      </c>
      <c r="F226" s="16" t="str">
        <f>IFERROR(VLOOKUP('Race3-Girl'!$C226,TeamDec!$D$9:$H$465,3,FALSE),"")</f>
        <v/>
      </c>
      <c r="G226" s="14">
        <f>COUNTIF($E$9:E226,E226)</f>
        <v>163</v>
      </c>
      <c r="H226" s="60"/>
      <c r="I226" s="5"/>
    </row>
    <row r="227" spans="2:9" x14ac:dyDescent="0.35">
      <c r="B227" s="15"/>
      <c r="C227" s="33"/>
      <c r="D227" s="1">
        <f>+tblRace3G[[#This Row],[Position]]</f>
        <v>0</v>
      </c>
      <c r="E227" s="14" t="str">
        <f>IFERROR(VLOOKUP('Race3-Girl'!$C227,TeamDec!$D$9:$H$465,5,FALSE),"")</f>
        <v/>
      </c>
      <c r="F227" s="16" t="str">
        <f>IFERROR(VLOOKUP('Race3-Girl'!$C227,TeamDec!$D$9:$H$465,3,FALSE),"")</f>
        <v/>
      </c>
      <c r="G227" s="14">
        <f>COUNTIF($E$9:E227,E227)</f>
        <v>164</v>
      </c>
      <c r="H227" s="60"/>
      <c r="I227" s="5"/>
    </row>
    <row r="228" spans="2:9" x14ac:dyDescent="0.35">
      <c r="B228" s="15"/>
      <c r="C228" s="33"/>
      <c r="D228" s="1">
        <f>+tblRace3G[[#This Row],[Position]]</f>
        <v>0</v>
      </c>
      <c r="E228" s="14" t="str">
        <f>IFERROR(VLOOKUP('Race3-Girl'!$C228,TeamDec!$D$9:$H$465,5,FALSE),"")</f>
        <v/>
      </c>
      <c r="F228" s="16" t="str">
        <f>IFERROR(VLOOKUP('Race3-Girl'!$C228,TeamDec!$D$9:$H$465,3,FALSE),"")</f>
        <v/>
      </c>
      <c r="G228" s="14">
        <f>COUNTIF($E$9:E228,E228)</f>
        <v>165</v>
      </c>
      <c r="H228" s="60"/>
      <c r="I228" s="5"/>
    </row>
    <row r="229" spans="2:9" x14ac:dyDescent="0.35">
      <c r="B229" s="15"/>
      <c r="C229" s="33"/>
      <c r="D229" s="1">
        <f>+tblRace3G[[#This Row],[Position]]</f>
        <v>0</v>
      </c>
      <c r="E229" s="14" t="str">
        <f>IFERROR(VLOOKUP('Race3-Girl'!$C229,TeamDec!$D$9:$H$465,5,FALSE),"")</f>
        <v/>
      </c>
      <c r="F229" s="16" t="str">
        <f>IFERROR(VLOOKUP('Race3-Girl'!$C229,TeamDec!$D$9:$H$465,3,FALSE),"")</f>
        <v/>
      </c>
      <c r="G229" s="14">
        <f>COUNTIF($E$9:E229,E229)</f>
        <v>166</v>
      </c>
      <c r="H229" s="60"/>
      <c r="I229" s="5"/>
    </row>
    <row r="230" spans="2:9" x14ac:dyDescent="0.35">
      <c r="B230" s="15"/>
      <c r="C230" s="33"/>
      <c r="D230" s="1">
        <f>+tblRace3G[[#This Row],[Position]]</f>
        <v>0</v>
      </c>
      <c r="E230" s="14" t="str">
        <f>IFERROR(VLOOKUP('Race3-Girl'!$C230,TeamDec!$D$9:$H$465,5,FALSE),"")</f>
        <v/>
      </c>
      <c r="F230" s="16" t="str">
        <f>IFERROR(VLOOKUP('Race3-Girl'!$C230,TeamDec!$D$9:$H$465,3,FALSE),"")</f>
        <v/>
      </c>
      <c r="G230" s="14">
        <f>COUNTIF($E$9:E230,E230)</f>
        <v>167</v>
      </c>
      <c r="H230" s="60"/>
      <c r="I230" s="5"/>
    </row>
    <row r="231" spans="2:9" x14ac:dyDescent="0.35">
      <c r="B231" s="15"/>
      <c r="C231" s="33"/>
      <c r="D231" s="1">
        <f>+tblRace3G[[#This Row],[Position]]</f>
        <v>0</v>
      </c>
      <c r="E231" s="14" t="str">
        <f>IFERROR(VLOOKUP('Race3-Girl'!$C231,TeamDec!$D$9:$H$465,5,FALSE),"")</f>
        <v/>
      </c>
      <c r="F231" s="16" t="str">
        <f>IFERROR(VLOOKUP('Race3-Girl'!$C231,TeamDec!$D$9:$H$465,3,FALSE),"")</f>
        <v/>
      </c>
      <c r="G231" s="14">
        <f>COUNTIF($E$9:E231,E231)</f>
        <v>168</v>
      </c>
      <c r="H231" s="60"/>
      <c r="I231" s="5"/>
    </row>
    <row r="232" spans="2:9" x14ac:dyDescent="0.35">
      <c r="B232" s="15"/>
      <c r="C232" s="33"/>
      <c r="D232" s="1">
        <f>+tblRace3G[[#This Row],[Position]]</f>
        <v>0</v>
      </c>
      <c r="E232" s="14" t="str">
        <f>IFERROR(VLOOKUP('Race3-Girl'!$C232,TeamDec!$D$9:$H$465,5,FALSE),"")</f>
        <v/>
      </c>
      <c r="F232" s="16" t="str">
        <f>IFERROR(VLOOKUP('Race3-Girl'!$C232,TeamDec!$D$9:$H$465,3,FALSE),"")</f>
        <v/>
      </c>
      <c r="G232" s="14">
        <f>COUNTIF($E$9:E232,E232)</f>
        <v>169</v>
      </c>
      <c r="H232" s="60"/>
      <c r="I232" s="5"/>
    </row>
    <row r="233" spans="2:9" x14ac:dyDescent="0.35">
      <c r="B233" s="15"/>
      <c r="C233" s="33"/>
      <c r="D233" s="1">
        <f>+tblRace3G[[#This Row],[Position]]</f>
        <v>0</v>
      </c>
      <c r="E233" s="14" t="str">
        <f>IFERROR(VLOOKUP('Race3-Girl'!$C233,TeamDec!$D$9:$H$465,5,FALSE),"")</f>
        <v/>
      </c>
      <c r="F233" s="16" t="str">
        <f>IFERROR(VLOOKUP('Race3-Girl'!$C233,TeamDec!$D$9:$H$465,3,FALSE),"")</f>
        <v/>
      </c>
      <c r="G233" s="14">
        <f>COUNTIF($E$9:E233,E233)</f>
        <v>170</v>
      </c>
      <c r="H233" s="60"/>
      <c r="I233" s="5"/>
    </row>
    <row r="234" spans="2:9" x14ac:dyDescent="0.35">
      <c r="B234" s="15"/>
      <c r="C234" s="33"/>
      <c r="D234" s="1">
        <f>+tblRace3G[[#This Row],[Position]]</f>
        <v>0</v>
      </c>
      <c r="E234" s="14" t="str">
        <f>IFERROR(VLOOKUP('Race3-Girl'!$C234,TeamDec!$D$9:$H$465,5,FALSE),"")</f>
        <v/>
      </c>
      <c r="F234" s="16" t="str">
        <f>IFERROR(VLOOKUP('Race3-Girl'!$C234,TeamDec!$D$9:$H$465,3,FALSE),"")</f>
        <v/>
      </c>
      <c r="G234" s="14">
        <f>COUNTIF($E$9:E234,E234)</f>
        <v>171</v>
      </c>
      <c r="H234" s="60"/>
      <c r="I234" s="5"/>
    </row>
    <row r="235" spans="2:9" x14ac:dyDescent="0.35">
      <c r="B235" s="15"/>
      <c r="C235" s="33"/>
      <c r="D235" s="1">
        <f>+tblRace3G[[#This Row],[Position]]</f>
        <v>0</v>
      </c>
      <c r="E235" s="14" t="str">
        <f>IFERROR(VLOOKUP('Race3-Girl'!$C235,TeamDec!$D$9:$H$465,5,FALSE),"")</f>
        <v/>
      </c>
      <c r="F235" s="16" t="str">
        <f>IFERROR(VLOOKUP('Race3-Girl'!$C235,TeamDec!$D$9:$H$465,3,FALSE),"")</f>
        <v/>
      </c>
      <c r="G235" s="14">
        <f>COUNTIF($E$9:E235,E235)</f>
        <v>172</v>
      </c>
      <c r="H235" s="60"/>
      <c r="I235" s="5"/>
    </row>
    <row r="236" spans="2:9" x14ac:dyDescent="0.35">
      <c r="B236" s="15"/>
      <c r="C236" s="33"/>
      <c r="D236" s="1">
        <f>+tblRace3G[[#This Row],[Position]]</f>
        <v>0</v>
      </c>
      <c r="E236" s="14" t="str">
        <f>IFERROR(VLOOKUP('Race3-Girl'!$C236,TeamDec!$D$9:$H$465,5,FALSE),"")</f>
        <v/>
      </c>
      <c r="F236" s="16" t="str">
        <f>IFERROR(VLOOKUP('Race3-Girl'!$C236,TeamDec!$D$9:$H$465,3,FALSE),"")</f>
        <v/>
      </c>
      <c r="G236" s="14">
        <f>COUNTIF($E$9:E236,E236)</f>
        <v>173</v>
      </c>
      <c r="H236" s="60"/>
      <c r="I236" s="5"/>
    </row>
    <row r="237" spans="2:9" x14ac:dyDescent="0.35">
      <c r="B237" s="15"/>
      <c r="C237" s="33"/>
      <c r="D237" s="1">
        <f>+tblRace3G[[#This Row],[Position]]</f>
        <v>0</v>
      </c>
      <c r="E237" s="14" t="str">
        <f>IFERROR(VLOOKUP('Race3-Girl'!$C237,TeamDec!$D$9:$H$465,5,FALSE),"")</f>
        <v/>
      </c>
      <c r="F237" s="16" t="str">
        <f>IFERROR(VLOOKUP('Race3-Girl'!$C237,TeamDec!$D$9:$H$465,3,FALSE),"")</f>
        <v/>
      </c>
      <c r="G237" s="14">
        <f>COUNTIF($E$9:E237,E237)</f>
        <v>174</v>
      </c>
      <c r="H237" s="60"/>
      <c r="I237" s="5"/>
    </row>
    <row r="238" spans="2:9" x14ac:dyDescent="0.35">
      <c r="B238" s="15"/>
      <c r="C238" s="33"/>
      <c r="D238" s="1">
        <f>+tblRace3G[[#This Row],[Position]]</f>
        <v>0</v>
      </c>
      <c r="E238" s="14" t="str">
        <f>IFERROR(VLOOKUP('Race3-Girl'!$C238,TeamDec!$D$9:$H$465,5,FALSE),"")</f>
        <v/>
      </c>
      <c r="F238" s="16" t="str">
        <f>IFERROR(VLOOKUP('Race3-Girl'!$C238,TeamDec!$D$9:$H$465,3,FALSE),"")</f>
        <v/>
      </c>
      <c r="G238" s="14">
        <f>COUNTIF($E$9:E238,E238)</f>
        <v>175</v>
      </c>
      <c r="H238" s="60"/>
      <c r="I238" s="5"/>
    </row>
    <row r="239" spans="2:9" x14ac:dyDescent="0.35">
      <c r="B239" s="15"/>
      <c r="C239" s="33"/>
      <c r="D239" s="1">
        <f>+tblRace3G[[#This Row],[Position]]</f>
        <v>0</v>
      </c>
      <c r="E239" s="14" t="str">
        <f>IFERROR(VLOOKUP('Race3-Girl'!$C239,TeamDec!$D$9:$H$465,5,FALSE),"")</f>
        <v/>
      </c>
      <c r="F239" s="16" t="str">
        <f>IFERROR(VLOOKUP('Race3-Girl'!$C239,TeamDec!$D$9:$H$465,3,FALSE),"")</f>
        <v/>
      </c>
      <c r="G239" s="14">
        <f>COUNTIF($E$9:E239,E239)</f>
        <v>176</v>
      </c>
      <c r="H239" s="60"/>
      <c r="I239" s="5"/>
    </row>
    <row r="240" spans="2:9" x14ac:dyDescent="0.35">
      <c r="B240" s="15"/>
      <c r="C240" s="33"/>
      <c r="D240" s="1">
        <f>+tblRace3G[[#This Row],[Position]]</f>
        <v>0</v>
      </c>
      <c r="E240" s="14" t="str">
        <f>IFERROR(VLOOKUP('Race3-Girl'!$C240,TeamDec!$D$9:$H$465,5,FALSE),"")</f>
        <v/>
      </c>
      <c r="F240" s="16" t="str">
        <f>IFERROR(VLOOKUP('Race3-Girl'!$C240,TeamDec!$D$9:$H$465,3,FALSE),"")</f>
        <v/>
      </c>
      <c r="G240" s="14">
        <f>COUNTIF($E$9:E240,E240)</f>
        <v>177</v>
      </c>
      <c r="H240" s="60"/>
      <c r="I240" s="5"/>
    </row>
    <row r="241" spans="2:9" x14ac:dyDescent="0.35">
      <c r="B241" s="15"/>
      <c r="C241" s="33"/>
      <c r="D241" s="1">
        <f>+tblRace3G[[#This Row],[Position]]</f>
        <v>0</v>
      </c>
      <c r="E241" s="14" t="str">
        <f>IFERROR(VLOOKUP('Race3-Girl'!$C241,TeamDec!$D$9:$H$465,5,FALSE),"")</f>
        <v/>
      </c>
      <c r="F241" s="16" t="str">
        <f>IFERROR(VLOOKUP('Race3-Girl'!$C241,TeamDec!$D$9:$H$465,3,FALSE),"")</f>
        <v/>
      </c>
      <c r="G241" s="14">
        <f>COUNTIF($E$9:E241,E241)</f>
        <v>178</v>
      </c>
      <c r="H241" s="60"/>
      <c r="I241" s="5"/>
    </row>
    <row r="242" spans="2:9" x14ac:dyDescent="0.35">
      <c r="B242" s="15"/>
      <c r="C242" s="33"/>
      <c r="D242" s="1">
        <f>+tblRace3G[[#This Row],[Position]]</f>
        <v>0</v>
      </c>
      <c r="E242" s="14" t="str">
        <f>IFERROR(VLOOKUP('Race3-Girl'!$C242,TeamDec!$D$9:$H$465,5,FALSE),"")</f>
        <v/>
      </c>
      <c r="F242" s="16" t="str">
        <f>IFERROR(VLOOKUP('Race3-Girl'!$C242,TeamDec!$D$9:$H$465,3,FALSE),"")</f>
        <v/>
      </c>
      <c r="G242" s="14">
        <f>COUNTIF($E$9:E242,E242)</f>
        <v>179</v>
      </c>
      <c r="H242" s="60"/>
      <c r="I242" s="5"/>
    </row>
    <row r="243" spans="2:9" x14ac:dyDescent="0.35">
      <c r="B243" s="15"/>
      <c r="C243" s="33"/>
      <c r="D243" s="1">
        <f>+tblRace3G[[#This Row],[Position]]</f>
        <v>0</v>
      </c>
      <c r="E243" s="14" t="str">
        <f>IFERROR(VLOOKUP('Race3-Girl'!$C243,TeamDec!$D$9:$H$465,5,FALSE),"")</f>
        <v/>
      </c>
      <c r="F243" s="16" t="str">
        <f>IFERROR(VLOOKUP('Race3-Girl'!$C243,TeamDec!$D$9:$H$465,3,FALSE),"")</f>
        <v/>
      </c>
      <c r="G243" s="14">
        <f>COUNTIF($E$9:E243,E243)</f>
        <v>180</v>
      </c>
      <c r="H243" s="60"/>
      <c r="I243" s="5"/>
    </row>
    <row r="244" spans="2:9" x14ac:dyDescent="0.35">
      <c r="B244" s="15"/>
      <c r="C244" s="33"/>
      <c r="D244" s="1">
        <f>+tblRace3G[[#This Row],[Position]]</f>
        <v>0</v>
      </c>
      <c r="E244" s="14" t="str">
        <f>IFERROR(VLOOKUP('Race3-Girl'!$C244,TeamDec!$D$9:$H$465,5,FALSE),"")</f>
        <v/>
      </c>
      <c r="F244" s="16" t="str">
        <f>IFERROR(VLOOKUP('Race3-Girl'!$C244,TeamDec!$D$9:$H$465,3,FALSE),"")</f>
        <v/>
      </c>
      <c r="G244" s="14">
        <f>COUNTIF($E$9:E244,E244)</f>
        <v>181</v>
      </c>
      <c r="H244" s="60"/>
      <c r="I244" s="5"/>
    </row>
    <row r="245" spans="2:9" x14ac:dyDescent="0.35">
      <c r="B245" s="15"/>
      <c r="C245" s="33"/>
      <c r="D245" s="1">
        <f>+tblRace3G[[#This Row],[Position]]</f>
        <v>0</v>
      </c>
      <c r="E245" s="14" t="str">
        <f>IFERROR(VLOOKUP('Race3-Girl'!$C245,TeamDec!$D$9:$H$465,5,FALSE),"")</f>
        <v/>
      </c>
      <c r="F245" s="16" t="str">
        <f>IFERROR(VLOOKUP('Race3-Girl'!$C245,TeamDec!$D$9:$H$465,3,FALSE),"")</f>
        <v/>
      </c>
      <c r="G245" s="14">
        <f>COUNTIF($E$9:E245,E245)</f>
        <v>182</v>
      </c>
      <c r="H245" s="60"/>
      <c r="I245" s="5"/>
    </row>
    <row r="246" spans="2:9" x14ac:dyDescent="0.35">
      <c r="B246" s="15"/>
      <c r="C246" s="33"/>
      <c r="D246" s="1">
        <f>+tblRace3G[[#This Row],[Position]]</f>
        <v>0</v>
      </c>
      <c r="E246" s="14" t="str">
        <f>IFERROR(VLOOKUP('Race3-Girl'!$C246,TeamDec!$D$9:$H$465,5,FALSE),"")</f>
        <v/>
      </c>
      <c r="F246" s="16" t="str">
        <f>IFERROR(VLOOKUP('Race3-Girl'!$C246,TeamDec!$D$9:$H$465,3,FALSE),"")</f>
        <v/>
      </c>
      <c r="G246" s="14">
        <f>COUNTIF($E$9:E246,E246)</f>
        <v>183</v>
      </c>
      <c r="H246" s="60"/>
      <c r="I246" s="5"/>
    </row>
    <row r="247" spans="2:9" x14ac:dyDescent="0.35">
      <c r="B247" s="15"/>
      <c r="C247" s="33"/>
      <c r="D247" s="1">
        <f>+tblRace3G[[#This Row],[Position]]</f>
        <v>0</v>
      </c>
      <c r="E247" s="14" t="str">
        <f>IFERROR(VLOOKUP('Race3-Girl'!$C247,TeamDec!$D$9:$H$465,5,FALSE),"")</f>
        <v/>
      </c>
      <c r="F247" s="16" t="str">
        <f>IFERROR(VLOOKUP('Race3-Girl'!$C247,TeamDec!$D$9:$H$465,3,FALSE),"")</f>
        <v/>
      </c>
      <c r="G247" s="14">
        <f>COUNTIF($E$9:E247,E247)</f>
        <v>184</v>
      </c>
      <c r="H247" s="60"/>
      <c r="I247" s="5"/>
    </row>
    <row r="248" spans="2:9" x14ac:dyDescent="0.35">
      <c r="B248" s="15"/>
      <c r="C248" s="33"/>
      <c r="D248" s="1">
        <f>+tblRace3G[[#This Row],[Position]]</f>
        <v>0</v>
      </c>
      <c r="E248" s="14" t="str">
        <f>IFERROR(VLOOKUP('Race3-Girl'!$C248,TeamDec!$D$9:$H$465,5,FALSE),"")</f>
        <v/>
      </c>
      <c r="F248" s="16" t="str">
        <f>IFERROR(VLOOKUP('Race3-Girl'!$C248,TeamDec!$D$9:$H$465,3,FALSE),"")</f>
        <v/>
      </c>
      <c r="G248" s="14">
        <f>COUNTIF($E$9:E248,E248)</f>
        <v>185</v>
      </c>
      <c r="H248" s="60"/>
      <c r="I248" s="5"/>
    </row>
    <row r="249" spans="2:9" x14ac:dyDescent="0.35">
      <c r="B249" s="15"/>
      <c r="C249" s="33"/>
      <c r="D249" s="1">
        <f>+tblRace3G[[#This Row],[Position]]</f>
        <v>0</v>
      </c>
      <c r="E249" s="14" t="str">
        <f>IFERROR(VLOOKUP('Race3-Girl'!$C249,TeamDec!$D$9:$H$465,5,FALSE),"")</f>
        <v/>
      </c>
      <c r="F249" s="16" t="str">
        <f>IFERROR(VLOOKUP('Race3-Girl'!$C249,TeamDec!$D$9:$H$465,3,FALSE),"")</f>
        <v/>
      </c>
      <c r="G249" s="14">
        <f>COUNTIF($E$9:E249,E249)</f>
        <v>186</v>
      </c>
      <c r="H249" s="60"/>
      <c r="I249" s="5"/>
    </row>
    <row r="250" spans="2:9" x14ac:dyDescent="0.35">
      <c r="B250" s="15"/>
      <c r="C250" s="33"/>
      <c r="D250" s="1">
        <f>+tblRace3G[[#This Row],[Position]]</f>
        <v>0</v>
      </c>
      <c r="E250" s="14" t="str">
        <f>IFERROR(VLOOKUP('Race3-Girl'!$C250,TeamDec!$D$9:$H$465,5,FALSE),"")</f>
        <v/>
      </c>
      <c r="F250" s="16" t="str">
        <f>IFERROR(VLOOKUP('Race3-Girl'!$C250,TeamDec!$D$9:$H$465,3,FALSE),"")</f>
        <v/>
      </c>
      <c r="G250" s="14">
        <f>COUNTIF($E$9:E250,E250)</f>
        <v>187</v>
      </c>
      <c r="H250" s="60"/>
      <c r="I250" s="5"/>
    </row>
    <row r="251" spans="2:9" x14ac:dyDescent="0.35">
      <c r="B251" s="15"/>
      <c r="C251" s="33"/>
      <c r="D251" s="1">
        <f>+tblRace3G[[#This Row],[Position]]</f>
        <v>0</v>
      </c>
      <c r="E251" s="14" t="str">
        <f>IFERROR(VLOOKUP('Race3-Girl'!$C251,TeamDec!$D$9:$H$465,5,FALSE),"")</f>
        <v/>
      </c>
      <c r="F251" s="16" t="str">
        <f>IFERROR(VLOOKUP('Race3-Girl'!$C251,TeamDec!$D$9:$H$465,3,FALSE),"")</f>
        <v/>
      </c>
      <c r="G251" s="14">
        <f>COUNTIF($E$9:E251,E251)</f>
        <v>188</v>
      </c>
      <c r="H251" s="60"/>
      <c r="I251" s="5"/>
    </row>
    <row r="252" spans="2:9" x14ac:dyDescent="0.35">
      <c r="B252" s="15"/>
      <c r="C252" s="33"/>
      <c r="D252" s="1">
        <f>+tblRace3G[[#This Row],[Position]]</f>
        <v>0</v>
      </c>
      <c r="E252" s="14" t="str">
        <f>IFERROR(VLOOKUP('Race3-Girl'!$C252,TeamDec!$D$9:$H$465,5,FALSE),"")</f>
        <v/>
      </c>
      <c r="F252" s="16" t="str">
        <f>IFERROR(VLOOKUP('Race3-Girl'!$C252,TeamDec!$D$9:$H$465,3,FALSE),"")</f>
        <v/>
      </c>
      <c r="G252" s="14">
        <f>COUNTIF($E$9:E252,E252)</f>
        <v>189</v>
      </c>
      <c r="H252" s="60"/>
      <c r="I252" s="5"/>
    </row>
    <row r="253" spans="2:9" x14ac:dyDescent="0.35">
      <c r="B253" s="15"/>
      <c r="C253" s="33"/>
      <c r="D253" s="1">
        <f>+tblRace3G[[#This Row],[Position]]</f>
        <v>0</v>
      </c>
      <c r="E253" s="14" t="str">
        <f>IFERROR(VLOOKUP('Race3-Girl'!$C253,TeamDec!$D$9:$H$465,5,FALSE),"")</f>
        <v/>
      </c>
      <c r="F253" s="16" t="str">
        <f>IFERROR(VLOOKUP('Race3-Girl'!$C253,TeamDec!$D$9:$H$465,3,FALSE),"")</f>
        <v/>
      </c>
      <c r="G253" s="14">
        <f>COUNTIF($E$9:E253,E253)</f>
        <v>190</v>
      </c>
      <c r="H253" s="60"/>
      <c r="I253" s="5"/>
    </row>
    <row r="254" spans="2:9" x14ac:dyDescent="0.35">
      <c r="B254" s="15"/>
      <c r="C254" s="33"/>
      <c r="D254" s="1">
        <f>+tblRace3G[[#This Row],[Position]]</f>
        <v>0</v>
      </c>
      <c r="E254" s="14" t="str">
        <f>IFERROR(VLOOKUP('Race3-Girl'!$C254,TeamDec!$D$9:$H$465,5,FALSE),"")</f>
        <v/>
      </c>
      <c r="F254" s="16" t="str">
        <f>IFERROR(VLOOKUP('Race3-Girl'!$C254,TeamDec!$D$9:$H$465,3,FALSE),"")</f>
        <v/>
      </c>
      <c r="G254" s="14">
        <f>COUNTIF($E$9:E254,E254)</f>
        <v>191</v>
      </c>
      <c r="H254" s="60"/>
      <c r="I254" s="5"/>
    </row>
    <row r="255" spans="2:9" x14ac:dyDescent="0.35">
      <c r="B255" s="15"/>
      <c r="C255" s="33"/>
      <c r="D255" s="1">
        <f>+tblRace3G[[#This Row],[Position]]</f>
        <v>0</v>
      </c>
      <c r="E255" s="14" t="str">
        <f>IFERROR(VLOOKUP('Race3-Girl'!$C255,TeamDec!$D$9:$H$465,5,FALSE),"")</f>
        <v/>
      </c>
      <c r="F255" s="16" t="str">
        <f>IFERROR(VLOOKUP('Race3-Girl'!$C255,TeamDec!$D$9:$H$465,3,FALSE),"")</f>
        <v/>
      </c>
      <c r="G255" s="14">
        <f>COUNTIF($E$9:E255,E255)</f>
        <v>192</v>
      </c>
      <c r="H255" s="60"/>
      <c r="I255" s="5"/>
    </row>
    <row r="256" spans="2:9" x14ac:dyDescent="0.35">
      <c r="B256" s="15"/>
      <c r="C256" s="33"/>
      <c r="D256" s="1">
        <f>+tblRace3G[[#This Row],[Position]]</f>
        <v>0</v>
      </c>
      <c r="E256" s="14" t="str">
        <f>IFERROR(VLOOKUP('Race3-Girl'!$C256,TeamDec!$D$9:$H$465,5,FALSE),"")</f>
        <v/>
      </c>
      <c r="F256" s="16" t="str">
        <f>IFERROR(VLOOKUP('Race3-Girl'!$C256,TeamDec!$D$9:$H$465,3,FALSE),"")</f>
        <v/>
      </c>
      <c r="G256" s="14">
        <f>COUNTIF($E$9:E256,E256)</f>
        <v>193</v>
      </c>
      <c r="H256" s="60"/>
      <c r="I256" s="5"/>
    </row>
    <row r="257" spans="2:9" x14ac:dyDescent="0.35">
      <c r="B257" s="15"/>
      <c r="C257" s="33"/>
      <c r="D257" s="1">
        <f>+tblRace3G[[#This Row],[Position]]</f>
        <v>0</v>
      </c>
      <c r="E257" s="14" t="str">
        <f>IFERROR(VLOOKUP('Race3-Girl'!$C257,TeamDec!$D$9:$H$465,5,FALSE),"")</f>
        <v/>
      </c>
      <c r="F257" s="16" t="str">
        <f>IFERROR(VLOOKUP('Race3-Girl'!$C257,TeamDec!$D$9:$H$465,3,FALSE),"")</f>
        <v/>
      </c>
      <c r="G257" s="14">
        <f>COUNTIF($E$9:E257,E257)</f>
        <v>194</v>
      </c>
      <c r="H257" s="60"/>
      <c r="I257" s="5"/>
    </row>
    <row r="258" spans="2:9" x14ac:dyDescent="0.35">
      <c r="B258" s="15"/>
      <c r="C258" s="33"/>
      <c r="D258" s="1">
        <f>+tblRace3G[[#This Row],[Position]]</f>
        <v>0</v>
      </c>
      <c r="E258" s="14" t="str">
        <f>IFERROR(VLOOKUP('Race3-Girl'!$C258,TeamDec!$D$9:$H$465,5,FALSE),"")</f>
        <v/>
      </c>
      <c r="F258" s="16" t="str">
        <f>IFERROR(VLOOKUP('Race3-Girl'!$C258,TeamDec!$D$9:$H$465,3,FALSE),"")</f>
        <v/>
      </c>
      <c r="G258" s="14">
        <f>COUNTIF($E$9:E258,E258)</f>
        <v>195</v>
      </c>
      <c r="H258" s="60"/>
      <c r="I258" s="5"/>
    </row>
    <row r="259" spans="2:9" x14ac:dyDescent="0.35">
      <c r="B259" s="15"/>
      <c r="C259" s="33"/>
      <c r="D259" s="1">
        <f>+tblRace3G[[#This Row],[Position]]</f>
        <v>0</v>
      </c>
      <c r="E259" s="14" t="str">
        <f>IFERROR(VLOOKUP('Race3-Girl'!$C259,TeamDec!$D$9:$H$465,5,FALSE),"")</f>
        <v/>
      </c>
      <c r="F259" s="16" t="str">
        <f>IFERROR(VLOOKUP('Race3-Girl'!$C259,TeamDec!$D$9:$H$465,3,FALSE),"")</f>
        <v/>
      </c>
      <c r="G259" s="14">
        <f>COUNTIF($E$9:E259,E259)</f>
        <v>196</v>
      </c>
      <c r="H259" s="60"/>
      <c r="I259" s="5"/>
    </row>
    <row r="260" spans="2:9" x14ac:dyDescent="0.35">
      <c r="B260" s="15"/>
      <c r="C260" s="33"/>
      <c r="D260" s="1">
        <f>+tblRace3G[[#This Row],[Position]]</f>
        <v>0</v>
      </c>
      <c r="E260" s="14" t="str">
        <f>IFERROR(VLOOKUP('Race3-Girl'!$C260,TeamDec!$D$9:$H$465,5,FALSE),"")</f>
        <v/>
      </c>
      <c r="F260" s="16" t="str">
        <f>IFERROR(VLOOKUP('Race3-Girl'!$C260,TeamDec!$D$9:$H$465,3,FALSE),"")</f>
        <v/>
      </c>
      <c r="G260" s="14">
        <f>COUNTIF($E$9:E260,E260)</f>
        <v>197</v>
      </c>
      <c r="H260" s="60"/>
      <c r="I260" s="5"/>
    </row>
    <row r="261" spans="2:9" x14ac:dyDescent="0.35">
      <c r="B261" s="15"/>
      <c r="C261" s="33"/>
      <c r="D261" s="1">
        <f>+tblRace3G[[#This Row],[Position]]</f>
        <v>0</v>
      </c>
      <c r="E261" s="14" t="str">
        <f>IFERROR(VLOOKUP('Race3-Girl'!$C261,TeamDec!$D$9:$H$465,5,FALSE),"")</f>
        <v/>
      </c>
      <c r="F261" s="16" t="str">
        <f>IFERROR(VLOOKUP('Race3-Girl'!$C261,TeamDec!$D$9:$H$465,3,FALSE),"")</f>
        <v/>
      </c>
      <c r="G261" s="14">
        <f>COUNTIF($E$9:E261,E261)</f>
        <v>198</v>
      </c>
      <c r="H261" s="60"/>
      <c r="I261" s="5"/>
    </row>
    <row r="262" spans="2:9" x14ac:dyDescent="0.35">
      <c r="B262" s="15"/>
      <c r="C262" s="33"/>
      <c r="D262" s="1">
        <f>+tblRace3G[[#This Row],[Position]]</f>
        <v>0</v>
      </c>
      <c r="E262" s="14" t="str">
        <f>IFERROR(VLOOKUP('Race3-Girl'!$C262,TeamDec!$D$9:$H$465,5,FALSE),"")</f>
        <v/>
      </c>
      <c r="F262" s="16" t="str">
        <f>IFERROR(VLOOKUP('Race3-Girl'!$C262,TeamDec!$D$9:$H$465,3,FALSE),"")</f>
        <v/>
      </c>
      <c r="G262" s="14">
        <f>COUNTIF($E$9:E262,E262)</f>
        <v>199</v>
      </c>
      <c r="H262" s="60"/>
      <c r="I262" s="5"/>
    </row>
    <row r="263" spans="2:9" x14ac:dyDescent="0.35">
      <c r="B263" s="15"/>
      <c r="C263" s="33"/>
      <c r="D263" s="1">
        <f>+tblRace3G[[#This Row],[Position]]</f>
        <v>0</v>
      </c>
      <c r="E263" s="14" t="str">
        <f>IFERROR(VLOOKUP('Race3-Girl'!$C263,TeamDec!$D$9:$H$465,5,FALSE),"")</f>
        <v/>
      </c>
      <c r="F263" s="16" t="str">
        <f>IFERROR(VLOOKUP('Race3-Girl'!$C263,TeamDec!$D$9:$H$465,3,FALSE),"")</f>
        <v/>
      </c>
      <c r="G263" s="14">
        <f>COUNTIF($E$9:E263,E263)</f>
        <v>200</v>
      </c>
      <c r="H263" s="60"/>
      <c r="I263" s="5"/>
    </row>
    <row r="264" spans="2:9" x14ac:dyDescent="0.35">
      <c r="B264" s="15"/>
      <c r="C264" s="33"/>
      <c r="D264" s="1">
        <f>+tblRace3G[[#This Row],[Position]]</f>
        <v>0</v>
      </c>
      <c r="E264" s="14" t="str">
        <f>IFERROR(VLOOKUP('Race3-Girl'!$C264,TeamDec!$D$9:$H$465,5,FALSE),"")</f>
        <v/>
      </c>
      <c r="F264" s="16" t="str">
        <f>IFERROR(VLOOKUP('Race3-Girl'!$C264,TeamDec!$D$9:$H$465,3,FALSE),"")</f>
        <v/>
      </c>
      <c r="G264" s="14">
        <f>COUNTIF($E$9:E264,E264)</f>
        <v>201</v>
      </c>
      <c r="H264" s="60"/>
      <c r="I264" s="5"/>
    </row>
    <row r="265" spans="2:9" x14ac:dyDescent="0.35">
      <c r="B265" s="15"/>
      <c r="C265" s="33"/>
      <c r="D265" s="1">
        <f>+tblRace3G[[#This Row],[Position]]</f>
        <v>0</v>
      </c>
      <c r="E265" s="14" t="str">
        <f>IFERROR(VLOOKUP('Race3-Girl'!$C265,TeamDec!$D$9:$H$465,5,FALSE),"")</f>
        <v/>
      </c>
      <c r="F265" s="16" t="str">
        <f>IFERROR(VLOOKUP('Race3-Girl'!$C265,TeamDec!$D$9:$H$465,3,FALSE),"")</f>
        <v/>
      </c>
      <c r="G265" s="14">
        <f>COUNTIF($E$9:E265,E265)</f>
        <v>202</v>
      </c>
      <c r="H265" s="60"/>
      <c r="I265" s="5"/>
    </row>
    <row r="266" spans="2:9" x14ac:dyDescent="0.35">
      <c r="B266" s="15"/>
      <c r="C266" s="33"/>
      <c r="D266" s="1">
        <f>+tblRace3G[[#This Row],[Position]]</f>
        <v>0</v>
      </c>
      <c r="E266" s="14" t="str">
        <f>IFERROR(VLOOKUP('Race3-Girl'!$C266,TeamDec!$D$9:$H$465,5,FALSE),"")</f>
        <v/>
      </c>
      <c r="F266" s="16" t="str">
        <f>IFERROR(VLOOKUP('Race3-Girl'!$C266,TeamDec!$D$9:$H$465,3,FALSE),"")</f>
        <v/>
      </c>
      <c r="G266" s="14">
        <f>COUNTIF($E$9:E266,E266)</f>
        <v>203</v>
      </c>
      <c r="H266" s="60"/>
      <c r="I266" s="5"/>
    </row>
    <row r="267" spans="2:9" x14ac:dyDescent="0.35">
      <c r="B267" s="15"/>
      <c r="C267" s="33"/>
      <c r="D267" s="1">
        <f>+tblRace3G[[#This Row],[Position]]</f>
        <v>0</v>
      </c>
      <c r="E267" s="14" t="str">
        <f>IFERROR(VLOOKUP('Race3-Girl'!$C267,TeamDec!$D$9:$H$465,5,FALSE),"")</f>
        <v/>
      </c>
      <c r="F267" s="16" t="str">
        <f>IFERROR(VLOOKUP('Race3-Girl'!$C267,TeamDec!$D$9:$H$465,3,FALSE),"")</f>
        <v/>
      </c>
      <c r="G267" s="14">
        <f>COUNTIF($E$9:E267,E267)</f>
        <v>204</v>
      </c>
      <c r="H267" s="60"/>
      <c r="I267" s="5"/>
    </row>
    <row r="268" spans="2:9" x14ac:dyDescent="0.35">
      <c r="B268" s="15"/>
      <c r="C268" s="33"/>
      <c r="D268" s="1">
        <f>+tblRace3G[[#This Row],[Position]]</f>
        <v>0</v>
      </c>
      <c r="E268" s="14" t="str">
        <f>IFERROR(VLOOKUP('Race3-Girl'!$C268,TeamDec!$D$9:$H$465,5,FALSE),"")</f>
        <v/>
      </c>
      <c r="F268" s="16" t="str">
        <f>IFERROR(VLOOKUP('Race3-Girl'!$C268,TeamDec!$D$9:$H$465,3,FALSE),"")</f>
        <v/>
      </c>
      <c r="G268" s="14">
        <f>COUNTIF($E$9:E268,E268)</f>
        <v>205</v>
      </c>
      <c r="H268" s="60"/>
      <c r="I268" s="5"/>
    </row>
    <row r="269" spans="2:9" x14ac:dyDescent="0.35">
      <c r="B269" s="15"/>
      <c r="C269" s="33"/>
      <c r="D269" s="1">
        <f>+tblRace3G[[#This Row],[Position]]</f>
        <v>0</v>
      </c>
      <c r="E269" s="14" t="str">
        <f>IFERROR(VLOOKUP('Race3-Girl'!$C269,TeamDec!$D$9:$H$465,5,FALSE),"")</f>
        <v/>
      </c>
      <c r="F269" s="16" t="str">
        <f>IFERROR(VLOOKUP('Race3-Girl'!$C269,TeamDec!$D$9:$H$465,3,FALSE),"")</f>
        <v/>
      </c>
      <c r="G269" s="14">
        <f>COUNTIF($E$9:E269,E269)</f>
        <v>206</v>
      </c>
      <c r="H269" s="60"/>
      <c r="I269" s="5"/>
    </row>
    <row r="270" spans="2:9" x14ac:dyDescent="0.35">
      <c r="B270" s="15"/>
      <c r="C270" s="33"/>
      <c r="D270" s="1">
        <f>+tblRace3G[[#This Row],[Position]]</f>
        <v>0</v>
      </c>
      <c r="E270" s="14" t="str">
        <f>IFERROR(VLOOKUP('Race3-Girl'!$C270,TeamDec!$D$9:$H$465,5,FALSE),"")</f>
        <v/>
      </c>
      <c r="F270" s="16" t="str">
        <f>IFERROR(VLOOKUP('Race3-Girl'!$C270,TeamDec!$D$9:$H$465,3,FALSE),"")</f>
        <v/>
      </c>
      <c r="G270" s="14">
        <f>COUNTIF($E$9:E270,E270)</f>
        <v>207</v>
      </c>
      <c r="H270" s="60"/>
      <c r="I270" s="5"/>
    </row>
    <row r="271" spans="2:9" x14ac:dyDescent="0.35">
      <c r="B271" s="15"/>
      <c r="C271" s="33"/>
      <c r="D271" s="1">
        <f>+tblRace3G[[#This Row],[Position]]</f>
        <v>0</v>
      </c>
      <c r="E271" s="14" t="str">
        <f>IFERROR(VLOOKUP('Race3-Girl'!$C271,TeamDec!$D$9:$H$465,5,FALSE),"")</f>
        <v/>
      </c>
      <c r="F271" s="16" t="str">
        <f>IFERROR(VLOOKUP('Race3-Girl'!$C271,TeamDec!$D$9:$H$465,3,FALSE),"")</f>
        <v/>
      </c>
      <c r="G271" s="14">
        <f>COUNTIF($E$9:E271,E271)</f>
        <v>208</v>
      </c>
      <c r="H271" s="60"/>
      <c r="I271" s="5"/>
    </row>
    <row r="272" spans="2:9" x14ac:dyDescent="0.35">
      <c r="B272" s="15"/>
      <c r="C272" s="33"/>
      <c r="D272" s="1">
        <f>+tblRace3G[[#This Row],[Position]]</f>
        <v>0</v>
      </c>
      <c r="E272" s="14" t="str">
        <f>IFERROR(VLOOKUP('Race3-Girl'!$C272,TeamDec!$D$9:$H$465,5,FALSE),"")</f>
        <v/>
      </c>
      <c r="F272" s="16" t="str">
        <f>IFERROR(VLOOKUP('Race3-Girl'!$C272,TeamDec!$D$9:$H$465,3,FALSE),"")</f>
        <v/>
      </c>
      <c r="G272" s="14">
        <f>COUNTIF($E$9:E272,E272)</f>
        <v>209</v>
      </c>
      <c r="H272" s="60"/>
      <c r="I272" s="5"/>
    </row>
    <row r="273" spans="2:9" x14ac:dyDescent="0.35">
      <c r="B273" s="15"/>
      <c r="C273" s="33"/>
      <c r="D273" s="1">
        <f>+tblRace3G[[#This Row],[Position]]</f>
        <v>0</v>
      </c>
      <c r="E273" s="14" t="str">
        <f>IFERROR(VLOOKUP('Race3-Girl'!$C273,TeamDec!$D$9:$H$465,5,FALSE),"")</f>
        <v/>
      </c>
      <c r="F273" s="16" t="str">
        <f>IFERROR(VLOOKUP('Race3-Girl'!$C273,TeamDec!$D$9:$H$465,3,FALSE),"")</f>
        <v/>
      </c>
      <c r="G273" s="14">
        <f>COUNTIF($E$9:E273,E273)</f>
        <v>210</v>
      </c>
      <c r="H273" s="60"/>
      <c r="I273" s="5"/>
    </row>
    <row r="274" spans="2:9" x14ac:dyDescent="0.35">
      <c r="B274" s="15"/>
      <c r="C274" s="33"/>
      <c r="D274" s="1">
        <f>+tblRace3G[[#This Row],[Position]]</f>
        <v>0</v>
      </c>
      <c r="E274" s="14" t="str">
        <f>IFERROR(VLOOKUP('Race3-Girl'!$C274,TeamDec!$D$9:$H$465,5,FALSE),"")</f>
        <v/>
      </c>
      <c r="F274" s="16" t="str">
        <f>IFERROR(VLOOKUP('Race3-Girl'!$C274,TeamDec!$D$9:$H$465,3,FALSE),"")</f>
        <v/>
      </c>
      <c r="G274" s="14">
        <f>COUNTIF($E$9:E274,E274)</f>
        <v>211</v>
      </c>
      <c r="H274" s="60"/>
      <c r="I274" s="5"/>
    </row>
    <row r="275" spans="2:9" x14ac:dyDescent="0.35">
      <c r="B275" s="15"/>
      <c r="C275" s="33"/>
      <c r="D275" s="1">
        <f>+tblRace3G[[#This Row],[Position]]</f>
        <v>0</v>
      </c>
      <c r="E275" s="14" t="str">
        <f>IFERROR(VLOOKUP('Race3-Girl'!$C275,TeamDec!$D$9:$H$465,5,FALSE),"")</f>
        <v/>
      </c>
      <c r="F275" s="16" t="str">
        <f>IFERROR(VLOOKUP('Race3-Girl'!$C275,TeamDec!$D$9:$H$465,3,FALSE),"")</f>
        <v/>
      </c>
      <c r="G275" s="14">
        <f>COUNTIF($E$9:E275,E275)</f>
        <v>212</v>
      </c>
      <c r="H275" s="60"/>
      <c r="I275" s="5"/>
    </row>
    <row r="276" spans="2:9" x14ac:dyDescent="0.35">
      <c r="B276" s="15"/>
      <c r="C276" s="33"/>
      <c r="D276" s="1">
        <f>+tblRace3G[[#This Row],[Position]]</f>
        <v>0</v>
      </c>
      <c r="E276" s="14" t="str">
        <f>IFERROR(VLOOKUP('Race3-Girl'!$C276,TeamDec!$D$9:$H$465,5,FALSE),"")</f>
        <v/>
      </c>
      <c r="F276" s="16" t="str">
        <f>IFERROR(VLOOKUP('Race3-Girl'!$C276,TeamDec!$D$9:$H$465,3,FALSE),"")</f>
        <v/>
      </c>
      <c r="G276" s="14">
        <f>COUNTIF($E$9:E276,E276)</f>
        <v>213</v>
      </c>
      <c r="H276" s="60"/>
      <c r="I276" s="5"/>
    </row>
    <row r="277" spans="2:9" x14ac:dyDescent="0.35">
      <c r="B277" s="15"/>
      <c r="C277" s="33"/>
      <c r="D277" s="1">
        <f>+tblRace3G[[#This Row],[Position]]</f>
        <v>0</v>
      </c>
      <c r="E277" s="14" t="str">
        <f>IFERROR(VLOOKUP('Race3-Girl'!$C277,TeamDec!$D$9:$H$465,5,FALSE),"")</f>
        <v/>
      </c>
      <c r="F277" s="16" t="str">
        <f>IFERROR(VLOOKUP('Race3-Girl'!$C277,TeamDec!$D$9:$H$465,3,FALSE),"")</f>
        <v/>
      </c>
      <c r="G277" s="14">
        <f>COUNTIF($E$9:E277,E277)</f>
        <v>214</v>
      </c>
      <c r="H277" s="60"/>
      <c r="I277" s="5"/>
    </row>
    <row r="278" spans="2:9" x14ac:dyDescent="0.35">
      <c r="B278" s="15"/>
      <c r="C278" s="33"/>
      <c r="D278" s="1">
        <f>+tblRace3G[[#This Row],[Position]]</f>
        <v>0</v>
      </c>
      <c r="E278" s="14" t="str">
        <f>IFERROR(VLOOKUP('Race3-Girl'!$C278,TeamDec!$D$9:$H$465,5,FALSE),"")</f>
        <v/>
      </c>
      <c r="F278" s="16" t="str">
        <f>IFERROR(VLOOKUP('Race3-Girl'!$C278,TeamDec!$D$9:$H$465,3,FALSE),"")</f>
        <v/>
      </c>
      <c r="G278" s="14">
        <f>COUNTIF($E$9:E278,E278)</f>
        <v>215</v>
      </c>
      <c r="H278" s="60"/>
      <c r="I278" s="5"/>
    </row>
    <row r="279" spans="2:9" x14ac:dyDescent="0.35">
      <c r="B279" s="15"/>
      <c r="C279" s="33"/>
      <c r="D279" s="1">
        <f>+tblRace3G[[#This Row],[Position]]</f>
        <v>0</v>
      </c>
      <c r="E279" s="14" t="str">
        <f>IFERROR(VLOOKUP('Race3-Girl'!$C279,TeamDec!$D$9:$H$465,5,FALSE),"")</f>
        <v/>
      </c>
      <c r="F279" s="16" t="str">
        <f>IFERROR(VLOOKUP('Race3-Girl'!$C279,TeamDec!$D$9:$H$465,3,FALSE),"")</f>
        <v/>
      </c>
      <c r="G279" s="14">
        <f>COUNTIF($E$9:E279,E279)</f>
        <v>216</v>
      </c>
      <c r="H279" s="60"/>
      <c r="I279" s="5"/>
    </row>
    <row r="280" spans="2:9" x14ac:dyDescent="0.35">
      <c r="B280" s="15"/>
      <c r="C280" s="33"/>
      <c r="D280" s="1">
        <f>+tblRace3G[[#This Row],[Position]]</f>
        <v>0</v>
      </c>
      <c r="E280" s="14" t="str">
        <f>IFERROR(VLOOKUP('Race3-Girl'!$C280,TeamDec!$D$9:$H$465,5,FALSE),"")</f>
        <v/>
      </c>
      <c r="F280" s="16" t="str">
        <f>IFERROR(VLOOKUP('Race3-Girl'!$C280,TeamDec!$D$9:$H$465,3,FALSE),"")</f>
        <v/>
      </c>
      <c r="G280" s="14">
        <f>COUNTIF($E$9:E280,E280)</f>
        <v>217</v>
      </c>
      <c r="H280" s="60"/>
      <c r="I280" s="5"/>
    </row>
    <row r="281" spans="2:9" x14ac:dyDescent="0.35">
      <c r="B281" s="15"/>
      <c r="C281" s="33"/>
      <c r="D281" s="1">
        <f>+tblRace3G[[#This Row],[Position]]</f>
        <v>0</v>
      </c>
      <c r="E281" s="14" t="str">
        <f>IFERROR(VLOOKUP('Race3-Girl'!$C281,TeamDec!$D$9:$H$465,5,FALSE),"")</f>
        <v/>
      </c>
      <c r="F281" s="16" t="str">
        <f>IFERROR(VLOOKUP('Race3-Girl'!$C281,TeamDec!$D$9:$H$465,3,FALSE),"")</f>
        <v/>
      </c>
      <c r="G281" s="14">
        <f>COUNTIF($E$9:E281,E281)</f>
        <v>218</v>
      </c>
      <c r="H281" s="60"/>
      <c r="I281" s="5"/>
    </row>
    <row r="282" spans="2:9" x14ac:dyDescent="0.35">
      <c r="B282" s="15"/>
      <c r="C282" s="33"/>
      <c r="D282" s="1">
        <f>+tblRace3G[[#This Row],[Position]]</f>
        <v>0</v>
      </c>
      <c r="E282" s="14" t="str">
        <f>IFERROR(VLOOKUP('Race3-Girl'!$C282,TeamDec!$D$9:$H$465,5,FALSE),"")</f>
        <v/>
      </c>
      <c r="F282" s="16" t="str">
        <f>IFERROR(VLOOKUP('Race3-Girl'!$C282,TeamDec!$D$9:$H$465,3,FALSE),"")</f>
        <v/>
      </c>
      <c r="G282" s="14">
        <f>COUNTIF($E$9:E282,E282)</f>
        <v>219</v>
      </c>
      <c r="H282" s="60"/>
      <c r="I282" s="5"/>
    </row>
    <row r="283" spans="2:9" x14ac:dyDescent="0.35">
      <c r="B283" s="15"/>
      <c r="C283" s="33"/>
      <c r="D283" s="1">
        <f>+tblRace3G[[#This Row],[Position]]</f>
        <v>0</v>
      </c>
      <c r="E283" s="14" t="str">
        <f>IFERROR(VLOOKUP('Race3-Girl'!$C283,TeamDec!$D$9:$H$465,5,FALSE),"")</f>
        <v/>
      </c>
      <c r="F283" s="16" t="str">
        <f>IFERROR(VLOOKUP('Race3-Girl'!$C283,TeamDec!$D$9:$H$465,3,FALSE),"")</f>
        <v/>
      </c>
      <c r="G283" s="14">
        <f>COUNTIF($E$9:E283,E283)</f>
        <v>220</v>
      </c>
      <c r="H283" s="60"/>
      <c r="I283" s="5"/>
    </row>
    <row r="284" spans="2:9" x14ac:dyDescent="0.35">
      <c r="B284" s="15"/>
      <c r="C284" s="33"/>
      <c r="D284" s="1">
        <f>+tblRace3G[[#This Row],[Position]]</f>
        <v>0</v>
      </c>
      <c r="E284" s="14" t="str">
        <f>IFERROR(VLOOKUP('Race3-Girl'!$C284,TeamDec!$D$9:$H$465,5,FALSE),"")</f>
        <v/>
      </c>
      <c r="F284" s="16" t="str">
        <f>IFERROR(VLOOKUP('Race3-Girl'!$C284,TeamDec!$D$9:$H$465,3,FALSE),"")</f>
        <v/>
      </c>
      <c r="G284" s="14">
        <f>COUNTIF($E$9:E284,E284)</f>
        <v>221</v>
      </c>
      <c r="H284" s="60"/>
      <c r="I284" s="5"/>
    </row>
    <row r="285" spans="2:9" x14ac:dyDescent="0.35">
      <c r="B285" s="15"/>
      <c r="C285" s="33"/>
      <c r="D285" s="1">
        <f>+tblRace3G[[#This Row],[Position]]</f>
        <v>0</v>
      </c>
      <c r="E285" s="14" t="str">
        <f>IFERROR(VLOOKUP('Race3-Girl'!$C285,TeamDec!$D$9:$H$465,5,FALSE),"")</f>
        <v/>
      </c>
      <c r="F285" s="16" t="str">
        <f>IFERROR(VLOOKUP('Race3-Girl'!$C285,TeamDec!$D$9:$H$465,3,FALSE),"")</f>
        <v/>
      </c>
      <c r="G285" s="14">
        <f>COUNTIF($E$9:E285,E285)</f>
        <v>222</v>
      </c>
      <c r="H285" s="60"/>
      <c r="I285" s="5"/>
    </row>
    <row r="286" spans="2:9" x14ac:dyDescent="0.35">
      <c r="B286" s="15"/>
      <c r="C286" s="33"/>
      <c r="D286" s="1">
        <f>+tblRace3G[[#This Row],[Position]]</f>
        <v>0</v>
      </c>
      <c r="E286" s="14" t="str">
        <f>IFERROR(VLOOKUP('Race3-Girl'!$C286,TeamDec!$D$9:$H$465,5,FALSE),"")</f>
        <v/>
      </c>
      <c r="F286" s="16" t="str">
        <f>IFERROR(VLOOKUP('Race3-Girl'!$C286,TeamDec!$D$9:$H$465,3,FALSE),"")</f>
        <v/>
      </c>
      <c r="G286" s="14">
        <f>COUNTIF($E$9:E286,E286)</f>
        <v>223</v>
      </c>
      <c r="H286" s="60"/>
      <c r="I286" s="5"/>
    </row>
    <row r="287" spans="2:9" x14ac:dyDescent="0.35">
      <c r="B287" s="15"/>
      <c r="C287" s="33"/>
      <c r="D287" s="1">
        <f>+tblRace3G[[#This Row],[Position]]</f>
        <v>0</v>
      </c>
      <c r="E287" s="14" t="str">
        <f>IFERROR(VLOOKUP('Race3-Girl'!$C287,TeamDec!$D$9:$H$465,5,FALSE),"")</f>
        <v/>
      </c>
      <c r="F287" s="16" t="str">
        <f>IFERROR(VLOOKUP('Race3-Girl'!$C287,TeamDec!$D$9:$H$465,3,FALSE),"")</f>
        <v/>
      </c>
      <c r="G287" s="14">
        <f>COUNTIF($E$9:E287,E287)</f>
        <v>224</v>
      </c>
      <c r="H287" s="60"/>
      <c r="I287" s="5"/>
    </row>
    <row r="288" spans="2:9" x14ac:dyDescent="0.35">
      <c r="B288" s="15"/>
      <c r="C288" s="33"/>
      <c r="D288" s="1">
        <f>+tblRace3G[[#This Row],[Position]]</f>
        <v>0</v>
      </c>
      <c r="E288" s="14" t="str">
        <f>IFERROR(VLOOKUP('Race3-Girl'!$C288,TeamDec!$D$9:$H$465,5,FALSE),"")</f>
        <v/>
      </c>
      <c r="F288" s="16" t="str">
        <f>IFERROR(VLOOKUP('Race3-Girl'!$C288,TeamDec!$D$9:$H$465,3,FALSE),"")</f>
        <v/>
      </c>
      <c r="G288" s="14">
        <f>COUNTIF($E$9:E288,E288)</f>
        <v>225</v>
      </c>
      <c r="H288" s="60"/>
      <c r="I288" s="5"/>
    </row>
    <row r="289" spans="2:9" x14ac:dyDescent="0.35">
      <c r="B289" s="15"/>
      <c r="C289" s="33"/>
      <c r="D289" s="1">
        <f>+tblRace3G[[#This Row],[Position]]</f>
        <v>0</v>
      </c>
      <c r="E289" s="14" t="str">
        <f>IFERROR(VLOOKUP('Race3-Girl'!$C289,TeamDec!$D$9:$H$465,5,FALSE),"")</f>
        <v/>
      </c>
      <c r="F289" s="16" t="str">
        <f>IFERROR(VLOOKUP('Race3-Girl'!$C289,TeamDec!$D$9:$H$465,3,FALSE),"")</f>
        <v/>
      </c>
      <c r="G289" s="14">
        <f>COUNTIF($E$9:E289,E289)</f>
        <v>226</v>
      </c>
      <c r="H289" s="60"/>
      <c r="I289" s="5"/>
    </row>
    <row r="290" spans="2:9" x14ac:dyDescent="0.35">
      <c r="B290" s="15"/>
      <c r="C290" s="33"/>
      <c r="D290" s="1">
        <f>+tblRace3G[[#This Row],[Position]]</f>
        <v>0</v>
      </c>
      <c r="E290" s="14" t="str">
        <f>IFERROR(VLOOKUP('Race3-Girl'!$C290,TeamDec!$D$9:$H$465,5,FALSE),"")</f>
        <v/>
      </c>
      <c r="F290" s="16" t="str">
        <f>IFERROR(VLOOKUP('Race3-Girl'!$C290,TeamDec!$D$9:$H$465,3,FALSE),"")</f>
        <v/>
      </c>
      <c r="G290" s="14">
        <f>COUNTIF($E$9:E290,E290)</f>
        <v>227</v>
      </c>
      <c r="H290" s="60"/>
      <c r="I290" s="5"/>
    </row>
    <row r="291" spans="2:9" x14ac:dyDescent="0.35">
      <c r="B291" s="15"/>
      <c r="C291" s="33"/>
      <c r="D291" s="1">
        <f>+tblRace3G[[#This Row],[Position]]</f>
        <v>0</v>
      </c>
      <c r="E291" s="14" t="str">
        <f>IFERROR(VLOOKUP('Race3-Girl'!$C291,TeamDec!$D$9:$H$465,5,FALSE),"")</f>
        <v/>
      </c>
      <c r="F291" s="16" t="str">
        <f>IFERROR(VLOOKUP('Race3-Girl'!$C291,TeamDec!$D$9:$H$465,3,FALSE),"")</f>
        <v/>
      </c>
      <c r="G291" s="14">
        <f>COUNTIF($E$9:E291,E291)</f>
        <v>228</v>
      </c>
      <c r="H291" s="60"/>
      <c r="I291" s="5"/>
    </row>
    <row r="292" spans="2:9" x14ac:dyDescent="0.35">
      <c r="B292" s="15"/>
      <c r="C292" s="33"/>
      <c r="D292" s="1">
        <f>+tblRace3G[[#This Row],[Position]]</f>
        <v>0</v>
      </c>
      <c r="E292" s="14" t="str">
        <f>IFERROR(VLOOKUP('Race3-Girl'!$C292,TeamDec!$D$9:$H$465,5,FALSE),"")</f>
        <v/>
      </c>
      <c r="F292" s="16" t="str">
        <f>IFERROR(VLOOKUP('Race3-Girl'!$C292,TeamDec!$D$9:$H$465,3,FALSE),"")</f>
        <v/>
      </c>
      <c r="G292" s="14">
        <f>COUNTIF($E$9:E292,E292)</f>
        <v>229</v>
      </c>
      <c r="H292" s="60"/>
      <c r="I292" s="5"/>
    </row>
    <row r="293" spans="2:9" x14ac:dyDescent="0.35">
      <c r="B293" s="15"/>
      <c r="C293" s="33"/>
      <c r="D293" s="1">
        <f>+tblRace3G[[#This Row],[Position]]</f>
        <v>0</v>
      </c>
      <c r="E293" s="14" t="str">
        <f>IFERROR(VLOOKUP('Race3-Girl'!$C293,TeamDec!$D$9:$H$465,5,FALSE),"")</f>
        <v/>
      </c>
      <c r="F293" s="16" t="str">
        <f>IFERROR(VLOOKUP('Race3-Girl'!$C293,TeamDec!$D$9:$H$465,3,FALSE),"")</f>
        <v/>
      </c>
      <c r="G293" s="14">
        <f>COUNTIF($E$9:E293,E293)</f>
        <v>230</v>
      </c>
      <c r="H293" s="60"/>
      <c r="I293" s="5"/>
    </row>
    <row r="294" spans="2:9" x14ac:dyDescent="0.35">
      <c r="B294" s="15"/>
      <c r="C294" s="33"/>
      <c r="D294" s="1">
        <f>+tblRace3G[[#This Row],[Position]]</f>
        <v>0</v>
      </c>
      <c r="E294" s="14" t="str">
        <f>IFERROR(VLOOKUP('Race3-Girl'!$C294,TeamDec!$D$9:$H$465,5,FALSE),"")</f>
        <v/>
      </c>
      <c r="F294" s="16" t="str">
        <f>IFERROR(VLOOKUP('Race3-Girl'!$C294,TeamDec!$D$9:$H$465,3,FALSE),"")</f>
        <v/>
      </c>
      <c r="G294" s="14">
        <f>COUNTIF($E$9:E294,E294)</f>
        <v>231</v>
      </c>
      <c r="H294" s="60"/>
      <c r="I294" s="5"/>
    </row>
    <row r="295" spans="2:9" x14ac:dyDescent="0.35">
      <c r="B295" s="15"/>
      <c r="C295" s="33"/>
      <c r="D295" s="1">
        <f>+tblRace3G[[#This Row],[Position]]</f>
        <v>0</v>
      </c>
      <c r="E295" s="14" t="str">
        <f>IFERROR(VLOOKUP('Race3-Girl'!$C295,TeamDec!$D$9:$H$465,5,FALSE),"")</f>
        <v/>
      </c>
      <c r="F295" s="16" t="str">
        <f>IFERROR(VLOOKUP('Race3-Girl'!$C295,TeamDec!$D$9:$H$465,3,FALSE),"")</f>
        <v/>
      </c>
      <c r="G295" s="14">
        <f>COUNTIF($E$9:E295,E295)</f>
        <v>232</v>
      </c>
      <c r="H295" s="60"/>
      <c r="I295" s="5"/>
    </row>
    <row r="296" spans="2:9" x14ac:dyDescent="0.35">
      <c r="B296" s="15"/>
      <c r="C296" s="33"/>
      <c r="D296" s="1">
        <f>+tblRace3G[[#This Row],[Position]]</f>
        <v>0</v>
      </c>
      <c r="E296" s="14" t="str">
        <f>IFERROR(VLOOKUP('Race3-Girl'!$C296,TeamDec!$D$9:$H$465,5,FALSE),"")</f>
        <v/>
      </c>
      <c r="F296" s="16" t="str">
        <f>IFERROR(VLOOKUP('Race3-Girl'!$C296,TeamDec!$D$9:$H$465,3,FALSE),"")</f>
        <v/>
      </c>
      <c r="G296" s="14">
        <f>COUNTIF($E$9:E296,E296)</f>
        <v>233</v>
      </c>
      <c r="H296" s="60"/>
      <c r="I296" s="5"/>
    </row>
    <row r="297" spans="2:9" x14ac:dyDescent="0.35">
      <c r="B297" s="15"/>
      <c r="C297" s="33"/>
      <c r="D297" s="1">
        <f>+tblRace3G[[#This Row],[Position]]</f>
        <v>0</v>
      </c>
      <c r="E297" s="14" t="str">
        <f>IFERROR(VLOOKUP('Race3-Girl'!$C297,TeamDec!$D$9:$H$465,5,FALSE),"")</f>
        <v/>
      </c>
      <c r="F297" s="16" t="str">
        <f>IFERROR(VLOOKUP('Race3-Girl'!$C297,TeamDec!$D$9:$H$465,3,FALSE),"")</f>
        <v/>
      </c>
      <c r="G297" s="14">
        <f>COUNTIF($E$9:E297,E297)</f>
        <v>234</v>
      </c>
      <c r="H297" s="60"/>
      <c r="I297" s="5"/>
    </row>
    <row r="298" spans="2:9" x14ac:dyDescent="0.35">
      <c r="B298" s="15"/>
      <c r="C298" s="33"/>
      <c r="D298" s="1">
        <f>+tblRace3G[[#This Row],[Position]]</f>
        <v>0</v>
      </c>
      <c r="E298" s="14" t="str">
        <f>IFERROR(VLOOKUP('Race3-Girl'!$C298,TeamDec!$D$9:$H$465,5,FALSE),"")</f>
        <v/>
      </c>
      <c r="F298" s="16" t="str">
        <f>IFERROR(VLOOKUP('Race3-Girl'!$C298,TeamDec!$D$9:$H$465,3,FALSE),"")</f>
        <v/>
      </c>
      <c r="G298" s="14">
        <f>COUNTIF($E$9:E298,E298)</f>
        <v>235</v>
      </c>
      <c r="H298" s="60"/>
      <c r="I298" s="5"/>
    </row>
    <row r="299" spans="2:9" x14ac:dyDescent="0.35">
      <c r="B299" s="15"/>
      <c r="C299" s="33"/>
      <c r="D299" s="1">
        <f>+tblRace3G[[#This Row],[Position]]</f>
        <v>0</v>
      </c>
      <c r="E299" s="14" t="str">
        <f>IFERROR(VLOOKUP('Race3-Girl'!$C299,TeamDec!$D$9:$H$465,5,FALSE),"")</f>
        <v/>
      </c>
      <c r="F299" s="16" t="str">
        <f>IFERROR(VLOOKUP('Race3-Girl'!$C299,TeamDec!$D$9:$H$465,3,FALSE),"")</f>
        <v/>
      </c>
      <c r="G299" s="14">
        <f>COUNTIF($E$9:E299,E299)</f>
        <v>236</v>
      </c>
      <c r="H299" s="60"/>
      <c r="I299" s="5"/>
    </row>
    <row r="300" spans="2:9" x14ac:dyDescent="0.35">
      <c r="B300" s="20"/>
      <c r="C300" s="34"/>
      <c r="D300" s="1">
        <f>+tblRace3G[[#This Row],[Position]]</f>
        <v>0</v>
      </c>
      <c r="E300" s="14" t="str">
        <f>IFERROR(VLOOKUP('Race3-Girl'!$C300,TeamDec!$D$9:$H$465,5,FALSE),"")</f>
        <v/>
      </c>
      <c r="F300" s="16" t="str">
        <f>IFERROR(VLOOKUP('Race3-Girl'!$C300,TeamDec!$D$9:$H$465,3,FALSE),"")</f>
        <v/>
      </c>
      <c r="G300" s="14">
        <f>COUNTIF($E$9:E300,E300)</f>
        <v>237</v>
      </c>
      <c r="H300" s="60"/>
      <c r="I300" s="5"/>
    </row>
  </sheetData>
  <sheetProtection selectLockedCells="1"/>
  <mergeCells count="3">
    <mergeCell ref="B2:C2"/>
    <mergeCell ref="E4:F6"/>
    <mergeCell ref="B6:C6"/>
  </mergeCells>
  <conditionalFormatting sqref="B9:B26 B28:B300">
    <cfRule type="duplicateValues" dxfId="26" priority="7"/>
  </conditionalFormatting>
  <conditionalFormatting sqref="B27">
    <cfRule type="duplicateValues" dxfId="25" priority="2"/>
  </conditionalFormatting>
  <conditionalFormatting sqref="C9:C26 C28:C300">
    <cfRule type="duplicateValues" dxfId="24" priority="5"/>
  </conditionalFormatting>
  <conditionalFormatting sqref="C27">
    <cfRule type="duplicateValues" dxfId="23" priority="1"/>
  </conditionalFormatting>
  <conditionalFormatting sqref="F9:G300">
    <cfRule type="containsText" dxfId="22" priority="6" operator="containsText" text="M">
      <formula>NOT(ISERROR(SEARCH("M",F9)))</formula>
    </cfRule>
  </conditionalFormatting>
  <conditionalFormatting sqref="G9:G300">
    <cfRule type="containsText" dxfId="21" priority="4" operator="containsText" text="F">
      <formula>NOT(ISERROR(SEARCH("F",G9)))</formula>
    </cfRule>
  </conditionalFormatting>
  <conditionalFormatting sqref="H9:H300">
    <cfRule type="containsText" dxfId="20" priority="3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8E4CBB70-5417-4A20-B1E0-6C84297918E6}">
      <formula1>FullName</formula1>
    </dataValidation>
  </dataValidations>
  <pageMargins left="0.7" right="0.7" top="0.75" bottom="0.75" header="0.3" footer="0.3"/>
  <pageSetup paperSize="9" scale="61" orientation="portrait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BBEBEA-4966-4C07-96D1-A0972A2F809F}">
          <x14:formula1>
            <xm:f>_xlfn.ANCHORARRAY(Lists!$AO$3)</xm:f>
          </x14:formula1>
          <xm:sqref>C9:C26 C28:C300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7773-A8DB-45A8-95E5-89BD850B0621}">
  <sheetPr>
    <tabColor theme="3" tint="0.499984740745262"/>
  </sheetPr>
  <dimension ref="A1:K300"/>
  <sheetViews>
    <sheetView view="pageBreakPreview" topLeftCell="A29" zoomScale="170" zoomScaleNormal="135" zoomScaleSheetLayoutView="170" workbookViewId="0">
      <selection activeCell="C43" sqref="C43"/>
    </sheetView>
  </sheetViews>
  <sheetFormatPr defaultColWidth="8.81640625" defaultRowHeight="14.5" x14ac:dyDescent="0.35"/>
  <cols>
    <col min="1" max="1" width="9.1796875" style="5"/>
    <col min="2" max="2" width="21.7265625" style="10" customWidth="1"/>
    <col min="3" max="3" width="34.26953125" style="9" customWidth="1"/>
    <col min="4" max="4" width="34.26953125" style="9" hidden="1" customWidth="1"/>
    <col min="5" max="5" width="25.7265625" customWidth="1"/>
    <col min="6" max="6" width="23" bestFit="1" customWidth="1"/>
    <col min="7" max="7" width="9.1796875" style="5"/>
    <col min="8" max="8" width="11.7265625" style="5" customWidth="1"/>
  </cols>
  <sheetData>
    <row r="1" spans="2:11" x14ac:dyDescent="0.35">
      <c r="B1" s="5"/>
      <c r="C1" s="5"/>
      <c r="D1" s="5"/>
      <c r="E1" s="5"/>
      <c r="F1" s="5"/>
      <c r="J1" s="5"/>
    </row>
    <row r="2" spans="2:11" ht="18.5" x14ac:dyDescent="0.45">
      <c r="B2" s="176" t="s">
        <v>69</v>
      </c>
      <c r="C2" s="178"/>
      <c r="D2" s="48"/>
      <c r="E2" s="8" t="s">
        <v>38</v>
      </c>
      <c r="F2" s="8">
        <f>TeamDec!$AF$4</f>
        <v>45739</v>
      </c>
      <c r="J2" s="1"/>
    </row>
    <row r="3" spans="2:11" x14ac:dyDescent="0.35">
      <c r="B3" s="5"/>
      <c r="C3" s="5"/>
      <c r="D3" s="5"/>
      <c r="E3" s="5"/>
      <c r="F3" s="5"/>
      <c r="J3" s="5"/>
      <c r="K3" s="5"/>
    </row>
    <row r="4" spans="2:11" ht="18.5" x14ac:dyDescent="0.45">
      <c r="B4" s="8" t="s">
        <v>39</v>
      </c>
      <c r="C4" s="12" t="str">
        <f>TeamDec!$AF$6</f>
        <v>Gosfield</v>
      </c>
      <c r="D4" s="12"/>
      <c r="E4" s="181" t="s">
        <v>68</v>
      </c>
      <c r="F4" s="182"/>
      <c r="J4" s="5"/>
      <c r="K4" s="5"/>
    </row>
    <row r="5" spans="2:11" x14ac:dyDescent="0.35">
      <c r="B5" s="5"/>
      <c r="C5" s="5"/>
      <c r="D5" s="5"/>
      <c r="E5" s="182"/>
      <c r="F5" s="182"/>
      <c r="J5" s="5"/>
      <c r="K5" s="5"/>
    </row>
    <row r="6" spans="2:11" ht="18.5" x14ac:dyDescent="0.45">
      <c r="B6" s="176" t="s">
        <v>100</v>
      </c>
      <c r="C6" s="178"/>
      <c r="D6" s="11"/>
      <c r="E6" s="182"/>
      <c r="F6" s="182"/>
      <c r="J6" s="5"/>
      <c r="K6" s="5"/>
    </row>
    <row r="7" spans="2:11" x14ac:dyDescent="0.35">
      <c r="B7" s="5"/>
      <c r="C7" s="5"/>
      <c r="D7" s="5"/>
      <c r="E7" s="5"/>
      <c r="F7" s="5"/>
    </row>
    <row r="8" spans="2:11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35">
      <c r="B9" s="15">
        <v>1</v>
      </c>
      <c r="C9" s="6" t="s">
        <v>717</v>
      </c>
      <c r="D9" s="1">
        <f>+tblRace4B[[#This Row],[Position]]</f>
        <v>1</v>
      </c>
      <c r="E9" s="14" t="str">
        <f>IFERROR(VLOOKUP('Race4-Boy'!$C9,TeamDec!$D$9:$H$465,5,FALSE),"")</f>
        <v>U17</v>
      </c>
      <c r="F9" s="16" t="str">
        <f>IFERROR(VLOOKUP('Race4-Boy'!$C9,TeamDec!$D$9:$H$465,3,FALSE),"")</f>
        <v>M</v>
      </c>
      <c r="G9" s="14">
        <f>COUNTIF($E$9:E9,E9)</f>
        <v>1</v>
      </c>
      <c r="H9" s="60"/>
      <c r="J9" s="5"/>
    </row>
    <row r="10" spans="2:11" x14ac:dyDescent="0.35">
      <c r="B10" s="15">
        <v>2</v>
      </c>
      <c r="C10" s="6" t="s">
        <v>992</v>
      </c>
      <c r="D10" s="1">
        <f>+tblRace4B[[#This Row],[Position]]</f>
        <v>2</v>
      </c>
      <c r="E10" s="14" t="str">
        <f>IFERROR(VLOOKUP('Race4-Boy'!$C10,TeamDec!$D$9:$H$465,5,FALSE),"")</f>
        <v>U15</v>
      </c>
      <c r="F10" s="16" t="str">
        <f>IFERROR(VLOOKUP('Race4-Boy'!$C10,TeamDec!$D$9:$H$465,3,FALSE),"")</f>
        <v>M</v>
      </c>
      <c r="G10" s="14">
        <f>COUNTIF($E$9:E10,E10)</f>
        <v>1</v>
      </c>
      <c r="H10" s="60"/>
      <c r="J10" s="5"/>
    </row>
    <row r="11" spans="2:11" x14ac:dyDescent="0.35">
      <c r="B11" s="15">
        <v>3</v>
      </c>
      <c r="C11" s="6" t="s">
        <v>818</v>
      </c>
      <c r="D11" s="1">
        <f>+tblRace4B[[#This Row],[Position]]</f>
        <v>3</v>
      </c>
      <c r="E11" s="14" t="str">
        <f>IFERROR(VLOOKUP('Race4-Boy'!$C11,TeamDec!$D$9:$H$465,5,FALSE),"")</f>
        <v>U15</v>
      </c>
      <c r="F11" s="16" t="str">
        <f>IFERROR(VLOOKUP('Race4-Boy'!$C11,TeamDec!$D$9:$H$465,3,FALSE),"")</f>
        <v>M</v>
      </c>
      <c r="G11" s="14">
        <f>COUNTIF($E$9:E11,E11)</f>
        <v>2</v>
      </c>
      <c r="H11" s="60"/>
      <c r="J11" s="5"/>
    </row>
    <row r="12" spans="2:11" x14ac:dyDescent="0.35">
      <c r="B12" s="15">
        <v>4</v>
      </c>
      <c r="C12" s="6" t="s">
        <v>764</v>
      </c>
      <c r="D12" s="1">
        <f>+tblRace4B[[#This Row],[Position]]</f>
        <v>4</v>
      </c>
      <c r="E12" s="14" t="str">
        <f>IFERROR(VLOOKUP('Race4-Boy'!$C12,TeamDec!$D$9:$H$465,5,FALSE),"")</f>
        <v>U13</v>
      </c>
      <c r="F12" s="16" t="str">
        <f>IFERROR(VLOOKUP('Race4-Boy'!$C12,TeamDec!$D$9:$H$465,3,FALSE),"")</f>
        <v>M</v>
      </c>
      <c r="G12" s="14">
        <f>COUNTIF($E$9:E12,E12)</f>
        <v>1</v>
      </c>
      <c r="H12" s="60"/>
      <c r="J12" s="5"/>
    </row>
    <row r="13" spans="2:11" x14ac:dyDescent="0.35">
      <c r="B13" s="15">
        <v>5</v>
      </c>
      <c r="C13" s="6" t="s">
        <v>763</v>
      </c>
      <c r="D13" s="1">
        <f>+tblRace4B[[#This Row],[Position]]</f>
        <v>5</v>
      </c>
      <c r="E13" s="14" t="str">
        <f>IFERROR(VLOOKUP('Race4-Boy'!$C13,TeamDec!$D$9:$H$465,5,FALSE),"")</f>
        <v>U13</v>
      </c>
      <c r="F13" s="16" t="str">
        <f>IFERROR(VLOOKUP('Race4-Boy'!$C13,TeamDec!$D$9:$H$465,3,FALSE),"")</f>
        <v>M</v>
      </c>
      <c r="G13" s="14">
        <f>COUNTIF($E$9:E13,E13)</f>
        <v>2</v>
      </c>
      <c r="H13" s="60"/>
      <c r="J13" s="5"/>
    </row>
    <row r="14" spans="2:11" x14ac:dyDescent="0.35">
      <c r="B14" s="15">
        <v>6</v>
      </c>
      <c r="C14" s="6" t="s">
        <v>1004</v>
      </c>
      <c r="D14" s="1">
        <f>+tblRace4B[[#This Row],[Position]]</f>
        <v>6</v>
      </c>
      <c r="E14" s="14" t="str">
        <f>IFERROR(VLOOKUP('Race4-Boy'!$C14,TeamDec!$D$9:$H$465,5,FALSE),"")</f>
        <v>U15</v>
      </c>
      <c r="F14" s="16" t="str">
        <f>IFERROR(VLOOKUP('Race4-Boy'!$C14,TeamDec!$D$9:$H$465,3,FALSE),"")</f>
        <v>M</v>
      </c>
      <c r="G14" s="14">
        <f>COUNTIF($E$9:E14,E14)</f>
        <v>3</v>
      </c>
      <c r="H14" s="60"/>
      <c r="J14" s="5"/>
    </row>
    <row r="15" spans="2:11" x14ac:dyDescent="0.35">
      <c r="B15" s="15">
        <v>7</v>
      </c>
      <c r="C15" s="6" t="s">
        <v>816</v>
      </c>
      <c r="D15" s="1">
        <f>+tblRace4B[[#This Row],[Position]]</f>
        <v>7</v>
      </c>
      <c r="E15" s="14" t="str">
        <f>IFERROR(VLOOKUP('Race4-Boy'!$C15,TeamDec!$D$9:$H$465,5,FALSE),"")</f>
        <v>U17</v>
      </c>
      <c r="F15" s="16" t="str">
        <f>IFERROR(VLOOKUP('Race4-Boy'!$C15,TeamDec!$D$9:$H$465,3,FALSE),"")</f>
        <v>M</v>
      </c>
      <c r="G15" s="14">
        <f>COUNTIF($E$9:E15,E15)</f>
        <v>2</v>
      </c>
      <c r="H15" s="60"/>
      <c r="J15" s="5"/>
    </row>
    <row r="16" spans="2:11" x14ac:dyDescent="0.35">
      <c r="B16" s="15">
        <v>8</v>
      </c>
      <c r="C16" s="6" t="s">
        <v>791</v>
      </c>
      <c r="D16" s="1">
        <f>+tblRace4B[[#This Row],[Position]]</f>
        <v>8</v>
      </c>
      <c r="E16" s="14" t="str">
        <f>IFERROR(VLOOKUP('Race4-Boy'!$C16,TeamDec!$D$9:$H$465,5,FALSE),"")</f>
        <v>U15</v>
      </c>
      <c r="F16" s="16" t="str">
        <f>IFERROR(VLOOKUP('Race4-Boy'!$C16,TeamDec!$D$9:$H$465,3,FALSE),"")</f>
        <v>M</v>
      </c>
      <c r="G16" s="14">
        <f>COUNTIF($E$9:E16,E16)</f>
        <v>4</v>
      </c>
      <c r="H16" s="60"/>
      <c r="J16" s="5"/>
    </row>
    <row r="17" spans="2:10" x14ac:dyDescent="0.35">
      <c r="B17" s="15">
        <v>9</v>
      </c>
      <c r="C17" s="6" t="s">
        <v>662</v>
      </c>
      <c r="D17" s="1">
        <f>+tblRace4B[[#This Row],[Position]]</f>
        <v>9</v>
      </c>
      <c r="E17" s="14" t="str">
        <f>IFERROR(VLOOKUP('Race4-Boy'!$C17,TeamDec!$D$9:$H$465,5,FALSE),"")</f>
        <v>U11</v>
      </c>
      <c r="F17" s="16" t="str">
        <f>IFERROR(VLOOKUP('Race4-Boy'!$C17,TeamDec!$D$9:$H$465,3,FALSE),"")</f>
        <v>M</v>
      </c>
      <c r="G17" s="14">
        <f>COUNTIF($E$9:E17,E17)</f>
        <v>1</v>
      </c>
      <c r="H17" s="60"/>
      <c r="J17" s="5"/>
    </row>
    <row r="18" spans="2:10" x14ac:dyDescent="0.35">
      <c r="B18" s="15">
        <v>10</v>
      </c>
      <c r="C18" s="6" t="s">
        <v>751</v>
      </c>
      <c r="D18" s="1">
        <f>+tblRace4B[[#This Row],[Position]]</f>
        <v>10</v>
      </c>
      <c r="E18" s="14" t="str">
        <f>IFERROR(VLOOKUP('Race4-Boy'!$C18,TeamDec!$D$9:$H$465,5,FALSE),"")</f>
        <v>U17</v>
      </c>
      <c r="F18" s="16" t="str">
        <f>IFERROR(VLOOKUP('Race4-Boy'!$C18,TeamDec!$D$9:$H$465,3,FALSE),"")</f>
        <v>M</v>
      </c>
      <c r="G18" s="14">
        <f>COUNTIF($E$9:E18,E18)</f>
        <v>3</v>
      </c>
      <c r="H18" s="60"/>
      <c r="J18" s="5"/>
    </row>
    <row r="19" spans="2:10" x14ac:dyDescent="0.35">
      <c r="B19" s="15">
        <v>11</v>
      </c>
      <c r="C19" s="6" t="s">
        <v>792</v>
      </c>
      <c r="D19" s="1">
        <f>+tblRace4B[[#This Row],[Position]]</f>
        <v>11</v>
      </c>
      <c r="E19" s="14" t="str">
        <f>IFERROR(VLOOKUP('Race4-Boy'!$C19,TeamDec!$D$9:$H$465,5,FALSE),"")</f>
        <v>U15</v>
      </c>
      <c r="F19" s="16" t="str">
        <f>IFERROR(VLOOKUP('Race4-Boy'!$C19,TeamDec!$D$9:$H$465,3,FALSE),"")</f>
        <v>M</v>
      </c>
      <c r="G19" s="14">
        <f>COUNTIF($E$9:E19,E19)</f>
        <v>5</v>
      </c>
      <c r="H19" s="60"/>
      <c r="J19" s="5"/>
    </row>
    <row r="20" spans="2:10" x14ac:dyDescent="0.35">
      <c r="B20" s="15">
        <v>12</v>
      </c>
      <c r="C20" s="6" t="s">
        <v>663</v>
      </c>
      <c r="D20" s="1">
        <f>+tblRace4B[[#This Row],[Position]]</f>
        <v>12</v>
      </c>
      <c r="E20" s="14" t="str">
        <f>IFERROR(VLOOKUP('Race4-Boy'!$C20,TeamDec!$D$9:$H$465,5,FALSE),"")</f>
        <v>U17</v>
      </c>
      <c r="F20" s="16" t="str">
        <f>IFERROR(VLOOKUP('Race4-Boy'!$C20,TeamDec!$D$9:$H$465,3,FALSE),"")</f>
        <v>M</v>
      </c>
      <c r="G20" s="14">
        <f>COUNTIF($E$9:E20,E20)</f>
        <v>4</v>
      </c>
      <c r="H20" s="60"/>
      <c r="J20" s="5"/>
    </row>
    <row r="21" spans="2:10" x14ac:dyDescent="0.35">
      <c r="B21" s="15">
        <v>13</v>
      </c>
      <c r="C21" s="6" t="s">
        <v>795</v>
      </c>
      <c r="D21" s="1">
        <f>+tblRace4B[[#This Row],[Position]]</f>
        <v>13</v>
      </c>
      <c r="E21" s="14" t="str">
        <f>IFERROR(VLOOKUP('Race4-Boy'!$C21,TeamDec!$D$9:$H$465,5,FALSE),"")</f>
        <v>U15</v>
      </c>
      <c r="F21" s="16" t="str">
        <f>IFERROR(VLOOKUP('Race4-Boy'!$C21,TeamDec!$D$9:$H$465,3,FALSE),"")</f>
        <v>M</v>
      </c>
      <c r="G21" s="14">
        <f>COUNTIF($E$9:E21,E21)</f>
        <v>6</v>
      </c>
      <c r="H21" s="60"/>
      <c r="J21" s="5"/>
    </row>
    <row r="22" spans="2:10" x14ac:dyDescent="0.35">
      <c r="B22" s="15">
        <v>14</v>
      </c>
      <c r="C22" s="6" t="s">
        <v>761</v>
      </c>
      <c r="D22" s="1">
        <f>+tblRace4B[[#This Row],[Position]]</f>
        <v>14</v>
      </c>
      <c r="E22" s="14" t="str">
        <f>IFERROR(VLOOKUP('Race4-Boy'!$C22,TeamDec!$D$9:$H$465,5,FALSE),"")</f>
        <v>U15</v>
      </c>
      <c r="F22" s="16" t="str">
        <f>IFERROR(VLOOKUP('Race4-Boy'!$C22,TeamDec!$D$9:$H$465,3,FALSE),"")</f>
        <v>M</v>
      </c>
      <c r="G22" s="14">
        <f>COUNTIF($E$9:E22,E22)</f>
        <v>7</v>
      </c>
      <c r="H22" s="60"/>
      <c r="J22" s="5"/>
    </row>
    <row r="23" spans="2:10" x14ac:dyDescent="0.35">
      <c r="B23" s="15">
        <v>15</v>
      </c>
      <c r="C23" s="6" t="s">
        <v>997</v>
      </c>
      <c r="D23" s="1">
        <f>+tblRace4B[[#This Row],[Position]]</f>
        <v>15</v>
      </c>
      <c r="E23" s="14" t="str">
        <f>IFERROR(VLOOKUP('Race4-Boy'!$C23,TeamDec!$D$9:$H$465,5,FALSE),"")</f>
        <v>U15</v>
      </c>
      <c r="F23" s="16" t="str">
        <f>IFERROR(VLOOKUP('Race4-Boy'!$C23,TeamDec!$D$9:$H$465,3,FALSE),"")</f>
        <v>M</v>
      </c>
      <c r="G23" s="14">
        <f>COUNTIF($E$9:E23,E23)</f>
        <v>8</v>
      </c>
      <c r="H23" s="60"/>
      <c r="J23" s="5"/>
    </row>
    <row r="24" spans="2:10" x14ac:dyDescent="0.35">
      <c r="B24" s="15">
        <v>16</v>
      </c>
      <c r="C24" s="6" t="s">
        <v>1024</v>
      </c>
      <c r="D24" s="1">
        <f>+tblRace4B[[#This Row],[Position]]</f>
        <v>16</v>
      </c>
      <c r="E24" s="14" t="str">
        <f>IFERROR(VLOOKUP('Race4-Boy'!$C24,TeamDec!$D$9:$H$465,5,FALSE),"")</f>
        <v>U13</v>
      </c>
      <c r="F24" s="16" t="str">
        <f>IFERROR(VLOOKUP('Race4-Boy'!$C24,TeamDec!$D$9:$H$465,3,FALSE),"")</f>
        <v>M</v>
      </c>
      <c r="G24" s="14">
        <f>COUNTIF($E$9:E24,E24)</f>
        <v>3</v>
      </c>
      <c r="H24" s="60"/>
      <c r="J24" s="5"/>
    </row>
    <row r="25" spans="2:10" x14ac:dyDescent="0.35">
      <c r="B25" s="15">
        <v>17</v>
      </c>
      <c r="C25" s="6" t="s">
        <v>1023</v>
      </c>
      <c r="D25" s="1">
        <f>+tblRace4B[[#This Row],[Position]]</f>
        <v>17</v>
      </c>
      <c r="E25" s="14" t="str">
        <f>IFERROR(VLOOKUP('Race4-Boy'!$C25,TeamDec!$D$9:$H$465,5,FALSE),"")</f>
        <v>U15</v>
      </c>
      <c r="F25" s="16" t="str">
        <f>IFERROR(VLOOKUP('Race4-Boy'!$C25,TeamDec!$D$9:$H$465,3,FALSE),"")</f>
        <v>M</v>
      </c>
      <c r="G25" s="14">
        <f>COUNTIF($E$9:E25,E25)</f>
        <v>9</v>
      </c>
      <c r="H25" s="60"/>
      <c r="J25" s="5"/>
    </row>
    <row r="26" spans="2:10" x14ac:dyDescent="0.35">
      <c r="B26" s="15">
        <v>18</v>
      </c>
      <c r="C26" s="6" t="s">
        <v>823</v>
      </c>
      <c r="D26" s="1">
        <f>+tblRace4B[[#This Row],[Position]]</f>
        <v>18</v>
      </c>
      <c r="E26" s="14" t="str">
        <f>IFERROR(VLOOKUP('Race4-Boy'!$C26,TeamDec!$D$9:$H$465,5,FALSE),"")</f>
        <v>U13</v>
      </c>
      <c r="F26" s="16" t="str">
        <f>IFERROR(VLOOKUP('Race4-Boy'!$C26,TeamDec!$D$9:$H$465,3,FALSE),"")</f>
        <v>M</v>
      </c>
      <c r="G26" s="14">
        <f>COUNTIF($E$9:E26,E26)</f>
        <v>4</v>
      </c>
      <c r="H26" s="60"/>
      <c r="J26" s="5"/>
    </row>
    <row r="27" spans="2:10" x14ac:dyDescent="0.35">
      <c r="B27" s="15">
        <v>19</v>
      </c>
      <c r="C27" s="6" t="s">
        <v>664</v>
      </c>
      <c r="D27" s="1">
        <f>+tblRace4B[[#This Row],[Position]]</f>
        <v>19</v>
      </c>
      <c r="E27" s="14" t="str">
        <f>IFERROR(VLOOKUP('Race4-Boy'!$C27,TeamDec!$D$9:$H$465,5,FALSE),"")</f>
        <v>U13</v>
      </c>
      <c r="F27" s="16" t="str">
        <f>IFERROR(VLOOKUP('Race4-Boy'!$C27,TeamDec!$D$9:$H$465,3,FALSE),"")</f>
        <v>M</v>
      </c>
      <c r="G27" s="14">
        <f>COUNTIF($E$9:E27,E27)</f>
        <v>5</v>
      </c>
      <c r="H27" s="60"/>
      <c r="J27" s="5"/>
    </row>
    <row r="28" spans="2:10" x14ac:dyDescent="0.35">
      <c r="B28" s="15">
        <v>20</v>
      </c>
      <c r="C28" s="6" t="s">
        <v>794</v>
      </c>
      <c r="D28" s="1">
        <f>+tblRace4B[[#This Row],[Position]]</f>
        <v>20</v>
      </c>
      <c r="E28" s="14" t="str">
        <f>IFERROR(VLOOKUP('Race4-Boy'!$C28,TeamDec!$D$9:$H$465,5,FALSE),"")</f>
        <v>U11</v>
      </c>
      <c r="F28" s="16" t="str">
        <f>IFERROR(VLOOKUP('Race4-Boy'!$C28,TeamDec!$D$9:$H$465,3,FALSE),"")</f>
        <v>M</v>
      </c>
      <c r="G28" s="14">
        <f>COUNTIF($E$9:E28,E28)</f>
        <v>2</v>
      </c>
      <c r="H28" s="60"/>
      <c r="J28" s="5"/>
    </row>
    <row r="29" spans="2:10" x14ac:dyDescent="0.35">
      <c r="B29" s="15">
        <v>21</v>
      </c>
      <c r="C29" s="6" t="s">
        <v>709</v>
      </c>
      <c r="D29" s="1">
        <f>+tblRace4B[[#This Row],[Position]]</f>
        <v>21</v>
      </c>
      <c r="E29" s="14" t="str">
        <f>IFERROR(VLOOKUP('Race4-Boy'!$C29,TeamDec!$D$9:$H$465,5,FALSE),"")</f>
        <v>U15</v>
      </c>
      <c r="F29" s="16" t="str">
        <f>IFERROR(VLOOKUP('Race4-Boy'!$C29,TeamDec!$D$9:$H$465,3,FALSE),"")</f>
        <v>M</v>
      </c>
      <c r="G29" s="14">
        <f>COUNTIF($E$9:E29,E29)</f>
        <v>10</v>
      </c>
      <c r="H29" s="60"/>
      <c r="J29" s="5"/>
    </row>
    <row r="30" spans="2:10" x14ac:dyDescent="0.35">
      <c r="B30" s="15">
        <v>22</v>
      </c>
      <c r="C30" s="6" t="s">
        <v>719</v>
      </c>
      <c r="D30" s="1">
        <f>+tblRace4B[[#This Row],[Position]]</f>
        <v>22</v>
      </c>
      <c r="E30" s="14" t="str">
        <f>IFERROR(VLOOKUP('Race4-Boy'!$C30,TeamDec!$D$9:$H$465,5,FALSE),"")</f>
        <v>U17</v>
      </c>
      <c r="F30" s="16" t="str">
        <f>IFERROR(VLOOKUP('Race4-Boy'!$C30,TeamDec!$D$9:$H$465,3,FALSE),"")</f>
        <v>M</v>
      </c>
      <c r="G30" s="14">
        <f>COUNTIF($E$9:E30,E30)</f>
        <v>5</v>
      </c>
      <c r="H30" s="60"/>
      <c r="J30" s="5"/>
    </row>
    <row r="31" spans="2:10" x14ac:dyDescent="0.35">
      <c r="B31" s="15">
        <v>23</v>
      </c>
      <c r="C31" s="6" t="s">
        <v>995</v>
      </c>
      <c r="D31" s="1">
        <f>+tblRace4B[[#This Row],[Position]]</f>
        <v>23</v>
      </c>
      <c r="E31" s="14" t="str">
        <f>IFERROR(VLOOKUP('Race4-Boy'!$C31,TeamDec!$D$9:$H$465,5,FALSE),"")</f>
        <v>U13</v>
      </c>
      <c r="F31" s="16" t="str">
        <f>IFERROR(VLOOKUP('Race4-Boy'!$C31,TeamDec!$D$9:$H$465,3,FALSE),"")</f>
        <v>M</v>
      </c>
      <c r="G31" s="14">
        <f>COUNTIF($E$9:E31,E31)</f>
        <v>6</v>
      </c>
      <c r="H31" s="60"/>
      <c r="J31" s="5"/>
    </row>
    <row r="32" spans="2:10" x14ac:dyDescent="0.35">
      <c r="B32" s="15">
        <v>24</v>
      </c>
      <c r="C32" s="6" t="s">
        <v>694</v>
      </c>
      <c r="D32" s="1">
        <f>+tblRace4B[[#This Row],[Position]]</f>
        <v>24</v>
      </c>
      <c r="E32" s="14" t="str">
        <f>IFERROR(VLOOKUP('Race4-Boy'!$C32,TeamDec!$D$9:$H$465,5,FALSE),"")</f>
        <v>U11</v>
      </c>
      <c r="F32" s="16" t="str">
        <f>IFERROR(VLOOKUP('Race4-Boy'!$C32,TeamDec!$D$9:$H$465,3,FALSE),"")</f>
        <v>M</v>
      </c>
      <c r="G32" s="14">
        <f>COUNTIF($E$9:E32,E32)</f>
        <v>3</v>
      </c>
      <c r="H32" s="60"/>
      <c r="J32" s="5"/>
    </row>
    <row r="33" spans="2:10" x14ac:dyDescent="0.35">
      <c r="B33" s="15">
        <v>25</v>
      </c>
      <c r="C33" s="6" t="s">
        <v>665</v>
      </c>
      <c r="D33" s="1">
        <f>+tblRace4B[[#This Row],[Position]]</f>
        <v>25</v>
      </c>
      <c r="E33" s="14" t="str">
        <f>IFERROR(VLOOKUP('Race4-Boy'!$C33,TeamDec!$D$9:$H$465,5,FALSE),"")</f>
        <v>U13</v>
      </c>
      <c r="F33" s="16" t="str">
        <f>IFERROR(VLOOKUP('Race4-Boy'!$C33,TeamDec!$D$9:$H$465,3,FALSE),"")</f>
        <v>M</v>
      </c>
      <c r="G33" s="14">
        <f>COUNTIF($E$9:E33,E33)</f>
        <v>7</v>
      </c>
      <c r="H33" s="60"/>
      <c r="J33" s="5"/>
    </row>
    <row r="34" spans="2:10" x14ac:dyDescent="0.35">
      <c r="B34" s="15">
        <v>26</v>
      </c>
      <c r="C34" s="6" t="s">
        <v>666</v>
      </c>
      <c r="D34" s="1">
        <f>+tblRace4B[[#This Row],[Position]]</f>
        <v>26</v>
      </c>
      <c r="E34" s="14" t="str">
        <f>IFERROR(VLOOKUP('Race4-Boy'!$C34,TeamDec!$D$9:$H$465,5,FALSE),"")</f>
        <v>U13</v>
      </c>
      <c r="F34" s="16" t="str">
        <f>IFERROR(VLOOKUP('Race4-Boy'!$C34,TeamDec!$D$9:$H$465,3,FALSE),"")</f>
        <v>M</v>
      </c>
      <c r="G34" s="14">
        <f>COUNTIF($E$9:E34,E34)</f>
        <v>8</v>
      </c>
      <c r="H34" s="60"/>
      <c r="J34" s="5"/>
    </row>
    <row r="35" spans="2:10" x14ac:dyDescent="0.35">
      <c r="B35" s="15">
        <v>27</v>
      </c>
      <c r="C35" s="6" t="s">
        <v>771</v>
      </c>
      <c r="D35" s="1">
        <f>+tblRace4B[[#This Row],[Position]]</f>
        <v>27</v>
      </c>
      <c r="E35" s="14" t="str">
        <f>IFERROR(VLOOKUP('Race4-Boy'!$C35,TeamDec!$D$9:$H$465,5,FALSE),"")</f>
        <v>U13</v>
      </c>
      <c r="F35" s="16" t="str">
        <f>IFERROR(VLOOKUP('Race4-Boy'!$C35,TeamDec!$D$9:$H$465,3,FALSE),"")</f>
        <v>M</v>
      </c>
      <c r="G35" s="14">
        <f>COUNTIF($E$9:E35,E35)</f>
        <v>9</v>
      </c>
      <c r="H35" s="60"/>
      <c r="J35" s="5"/>
    </row>
    <row r="36" spans="2:10" x14ac:dyDescent="0.35">
      <c r="B36" s="15">
        <v>28</v>
      </c>
      <c r="C36" s="6" t="s">
        <v>1022</v>
      </c>
      <c r="D36" s="1">
        <f>+tblRace4B[[#This Row],[Position]]</f>
        <v>28</v>
      </c>
      <c r="E36" s="14" t="str">
        <f>IFERROR(VLOOKUP('Race4-Boy'!$C36,TeamDec!$D$9:$H$465,5,FALSE),"")</f>
        <v>U13</v>
      </c>
      <c r="F36" s="16" t="str">
        <f>IFERROR(VLOOKUP('Race4-Boy'!$C36,TeamDec!$D$9:$H$465,3,FALSE),"")</f>
        <v>M</v>
      </c>
      <c r="G36" s="14">
        <f>COUNTIF($E$9:E36,E36)</f>
        <v>10</v>
      </c>
      <c r="H36" s="60"/>
      <c r="J36" s="5"/>
    </row>
    <row r="37" spans="2:10" x14ac:dyDescent="0.35">
      <c r="B37" s="15">
        <v>29</v>
      </c>
      <c r="C37" s="6" t="s">
        <v>758</v>
      </c>
      <c r="D37" s="1">
        <f>+tblRace4B[[#This Row],[Position]]</f>
        <v>29</v>
      </c>
      <c r="E37" s="14" t="str">
        <f>IFERROR(VLOOKUP('Race4-Boy'!$C37,TeamDec!$D$9:$H$465,5,FALSE),"")</f>
        <v>U11</v>
      </c>
      <c r="F37" s="16" t="str">
        <f>IFERROR(VLOOKUP('Race4-Boy'!$C37,TeamDec!$D$9:$H$465,3,FALSE),"")</f>
        <v>M</v>
      </c>
      <c r="G37" s="14">
        <f>COUNTIF($E$9:E37,E37)</f>
        <v>4</v>
      </c>
      <c r="H37" s="60"/>
      <c r="J37" s="5"/>
    </row>
    <row r="38" spans="2:10" x14ac:dyDescent="0.35">
      <c r="B38" s="15">
        <v>30</v>
      </c>
      <c r="C38" s="6" t="s">
        <v>826</v>
      </c>
      <c r="D38" s="1">
        <f>+tblRace4B[[#This Row],[Position]]</f>
        <v>30</v>
      </c>
      <c r="E38" s="14" t="str">
        <f>IFERROR(VLOOKUP('Race4-Boy'!$C38,TeamDec!$D$9:$H$465,5,FALSE),"")</f>
        <v>U11</v>
      </c>
      <c r="F38" s="16" t="str">
        <f>IFERROR(VLOOKUP('Race4-Boy'!$C38,TeamDec!$D$9:$H$465,3,FALSE),"")</f>
        <v>M</v>
      </c>
      <c r="G38" s="14">
        <f>COUNTIF($E$9:E38,E38)</f>
        <v>5</v>
      </c>
      <c r="H38" s="60"/>
      <c r="J38" s="5"/>
    </row>
    <row r="39" spans="2:10" x14ac:dyDescent="0.35">
      <c r="B39" s="15">
        <v>31</v>
      </c>
      <c r="C39" s="6" t="s">
        <v>765</v>
      </c>
      <c r="D39" s="1">
        <f>+tblRace4B[[#This Row],[Position]]</f>
        <v>31</v>
      </c>
      <c r="E39" s="14" t="str">
        <f>IFERROR(VLOOKUP('Race4-Boy'!$C39,TeamDec!$D$9:$H$465,5,FALSE),"")</f>
        <v>U13</v>
      </c>
      <c r="F39" s="16" t="str">
        <f>IFERROR(VLOOKUP('Race4-Boy'!$C39,TeamDec!$D$9:$H$465,3,FALSE),"")</f>
        <v>M</v>
      </c>
      <c r="G39" s="14">
        <f>COUNTIF($E$9:E39,E39)</f>
        <v>11</v>
      </c>
      <c r="H39" s="60"/>
      <c r="J39" s="5"/>
    </row>
    <row r="40" spans="2:10" x14ac:dyDescent="0.35">
      <c r="B40" s="15">
        <v>32</v>
      </c>
      <c r="C40" s="6" t="s">
        <v>755</v>
      </c>
      <c r="D40" s="1">
        <f>+tblRace4B[[#This Row],[Position]]</f>
        <v>32</v>
      </c>
      <c r="E40" s="14" t="str">
        <f>IFERROR(VLOOKUP('Race4-Boy'!$C40,TeamDec!$D$9:$H$465,5,FALSE),"")</f>
        <v>U11</v>
      </c>
      <c r="F40" s="16" t="str">
        <f>IFERROR(VLOOKUP('Race4-Boy'!$C40,TeamDec!$D$9:$H$465,3,FALSE),"")</f>
        <v>M</v>
      </c>
      <c r="G40" s="14">
        <f>COUNTIF($E$9:E40,E40)</f>
        <v>6</v>
      </c>
      <c r="H40" s="60"/>
      <c r="J40" s="5"/>
    </row>
    <row r="41" spans="2:10" x14ac:dyDescent="0.35">
      <c r="B41" s="15">
        <v>33</v>
      </c>
      <c r="C41" s="6" t="s">
        <v>824</v>
      </c>
      <c r="D41" s="1">
        <f>+tblRace4B[[#This Row],[Position]]</f>
        <v>33</v>
      </c>
      <c r="E41" s="14" t="str">
        <f>IFERROR(VLOOKUP('Race4-Boy'!$C41,TeamDec!$D$9:$H$465,5,FALSE),"")</f>
        <v>U11</v>
      </c>
      <c r="F41" s="16" t="str">
        <f>IFERROR(VLOOKUP('Race4-Boy'!$C41,TeamDec!$D$9:$H$465,3,FALSE),"")</f>
        <v>M</v>
      </c>
      <c r="G41" s="14">
        <f>COUNTIF($E$9:E41,E41)</f>
        <v>7</v>
      </c>
      <c r="H41" s="60"/>
      <c r="J41" s="5"/>
    </row>
    <row r="42" spans="2:10" x14ac:dyDescent="0.35">
      <c r="B42" s="15">
        <v>34</v>
      </c>
      <c r="C42" s="6" t="s">
        <v>983</v>
      </c>
      <c r="D42" s="1">
        <f>+tblRace4B[[#This Row],[Position]]</f>
        <v>34</v>
      </c>
      <c r="E42" s="14" t="str">
        <f>IFERROR(VLOOKUP('Race4-Boy'!$C42,TeamDec!$D$9:$H$465,5,FALSE),"")</f>
        <v>U11</v>
      </c>
      <c r="F42" s="16" t="str">
        <f>IFERROR(VLOOKUP('Race4-Boy'!$C42,TeamDec!$D$9:$H$465,3,FALSE),"")</f>
        <v>M</v>
      </c>
      <c r="G42" s="14">
        <f>COUNTIF($E$9:E42,E42)</f>
        <v>8</v>
      </c>
      <c r="H42" s="60"/>
      <c r="J42" s="5"/>
    </row>
    <row r="43" spans="2:10" x14ac:dyDescent="0.35">
      <c r="B43" s="15">
        <v>35</v>
      </c>
      <c r="C43" s="6" t="s">
        <v>1021</v>
      </c>
      <c r="D43" s="1">
        <f>+tblRace4B[[#This Row],[Position]]</f>
        <v>35</v>
      </c>
      <c r="E43" s="14" t="str">
        <f>IFERROR(VLOOKUP('Race4-Boy'!$C43,TeamDec!$D$9:$H$465,5,FALSE),"")</f>
        <v>U13</v>
      </c>
      <c r="F43" s="16" t="str">
        <f>IFERROR(VLOOKUP('Race4-Boy'!$C43,TeamDec!$D$9:$H$465,3,FALSE),"")</f>
        <v>M</v>
      </c>
      <c r="G43" s="14">
        <f>COUNTIF($E$9:E43,E43)</f>
        <v>12</v>
      </c>
      <c r="H43" s="60"/>
      <c r="J43" s="5"/>
    </row>
    <row r="44" spans="2:10" x14ac:dyDescent="0.35">
      <c r="B44" s="15">
        <v>36</v>
      </c>
      <c r="C44" s="6" t="s">
        <v>684</v>
      </c>
      <c r="D44" s="1">
        <f>+tblRace4B[[#This Row],[Position]]</f>
        <v>36</v>
      </c>
      <c r="E44" s="14" t="str">
        <f>IFERROR(VLOOKUP('Race4-Boy'!$C44,TeamDec!$D$9:$H$465,5,FALSE),"")</f>
        <v>U11</v>
      </c>
      <c r="F44" s="16" t="str">
        <f>IFERROR(VLOOKUP('Race4-Boy'!$C44,TeamDec!$D$9:$H$465,3,FALSE),"")</f>
        <v>M</v>
      </c>
      <c r="G44" s="14">
        <f>COUNTIF($E$9:E44,E44)</f>
        <v>9</v>
      </c>
      <c r="H44" s="60"/>
      <c r="J44" s="5"/>
    </row>
    <row r="45" spans="2:10" x14ac:dyDescent="0.35">
      <c r="B45" s="15">
        <v>37</v>
      </c>
      <c r="C45" s="6" t="s">
        <v>951</v>
      </c>
      <c r="D45" s="1">
        <f>+tblRace4B[[#This Row],[Position]]</f>
        <v>37</v>
      </c>
      <c r="E45" s="14" t="str">
        <f>IFERROR(VLOOKUP('Race4-Boy'!$C45,TeamDec!$D$9:$H$465,5,FALSE),"")</f>
        <v>U11</v>
      </c>
      <c r="F45" s="16" t="str">
        <f>IFERROR(VLOOKUP('Race4-Boy'!$C45,TeamDec!$D$9:$H$465,3,FALSE),"")</f>
        <v>M</v>
      </c>
      <c r="G45" s="14">
        <f>COUNTIF($E$9:E45,E45)</f>
        <v>10</v>
      </c>
      <c r="H45" s="60"/>
      <c r="J45" s="5"/>
    </row>
    <row r="46" spans="2:10" x14ac:dyDescent="0.35">
      <c r="B46" s="15">
        <v>38</v>
      </c>
      <c r="C46" s="6" t="s">
        <v>1011</v>
      </c>
      <c r="D46" s="1">
        <f>+tblRace4B[[#This Row],[Position]]</f>
        <v>38</v>
      </c>
      <c r="E46" s="14" t="str">
        <f>IFERROR(VLOOKUP('Race4-Boy'!$C46,TeamDec!$D$9:$H$465,5,FALSE),"")</f>
        <v>U17</v>
      </c>
      <c r="F46" s="16" t="str">
        <f>IFERROR(VLOOKUP('Race4-Boy'!$C46,TeamDec!$D$9:$H$465,3,FALSE),"")</f>
        <v>M</v>
      </c>
      <c r="G46" s="14">
        <f>COUNTIF($E$9:E46,E46)</f>
        <v>6</v>
      </c>
      <c r="H46" s="60"/>
      <c r="J46" s="5"/>
    </row>
    <row r="47" spans="2:10" x14ac:dyDescent="0.35">
      <c r="B47" s="15">
        <v>39</v>
      </c>
      <c r="C47" s="6" t="s">
        <v>667</v>
      </c>
      <c r="D47" s="1">
        <f>+tblRace4B[[#This Row],[Position]]</f>
        <v>39</v>
      </c>
      <c r="E47" s="14" t="str">
        <f>IFERROR(VLOOKUP('Race4-Boy'!$C47,TeamDec!$D$9:$H$465,5,FALSE),"")</f>
        <v>U15</v>
      </c>
      <c r="F47" s="16" t="str">
        <f>IFERROR(VLOOKUP('Race4-Boy'!$C47,TeamDec!$D$9:$H$465,3,FALSE),"")</f>
        <v>M</v>
      </c>
      <c r="G47" s="14">
        <f>COUNTIF($E$9:E47,E47)</f>
        <v>11</v>
      </c>
      <c r="H47" s="60"/>
      <c r="J47" s="5"/>
    </row>
    <row r="48" spans="2:10" x14ac:dyDescent="0.35">
      <c r="B48" s="15">
        <v>40</v>
      </c>
      <c r="C48" s="6" t="s">
        <v>973</v>
      </c>
      <c r="D48" s="1">
        <f>+tblRace4B[[#This Row],[Position]]</f>
        <v>40</v>
      </c>
      <c r="E48" s="14" t="str">
        <f>IFERROR(VLOOKUP('Race4-Boy'!$C48,TeamDec!$D$9:$H$465,5,FALSE),"")</f>
        <v>U11</v>
      </c>
      <c r="F48" s="16" t="str">
        <f>IFERROR(VLOOKUP('Race4-Boy'!$C48,TeamDec!$D$9:$H$465,3,FALSE),"")</f>
        <v>M</v>
      </c>
      <c r="G48" s="14">
        <f>COUNTIF($E$9:E48,E48)</f>
        <v>11</v>
      </c>
      <c r="H48" s="60"/>
      <c r="J48" s="5"/>
    </row>
    <row r="49" spans="2:10" x14ac:dyDescent="0.35">
      <c r="B49" s="15">
        <v>41</v>
      </c>
      <c r="C49" s="6" t="s">
        <v>950</v>
      </c>
      <c r="D49" s="1">
        <f>+tblRace4B[[#This Row],[Position]]</f>
        <v>41</v>
      </c>
      <c r="E49" s="14" t="str">
        <f>IFERROR(VLOOKUP('Race4-Boy'!$C49,TeamDec!$D$9:$H$465,5,FALSE),"")</f>
        <v>U11</v>
      </c>
      <c r="F49" s="16" t="str">
        <f>IFERROR(VLOOKUP('Race4-Boy'!$C49,TeamDec!$D$9:$H$465,3,FALSE),"")</f>
        <v>M</v>
      </c>
      <c r="G49" s="14">
        <f>COUNTIF($E$9:E49,E49)</f>
        <v>12</v>
      </c>
      <c r="H49" s="60"/>
      <c r="J49" s="5"/>
    </row>
    <row r="50" spans="2:10" x14ac:dyDescent="0.35">
      <c r="B50" s="15">
        <v>42</v>
      </c>
      <c r="C50" s="6" t="s">
        <v>720</v>
      </c>
      <c r="D50" s="1">
        <f>+tblRace4B[[#This Row],[Position]]</f>
        <v>42</v>
      </c>
      <c r="E50" s="14" t="str">
        <f>IFERROR(VLOOKUP('Race4-Boy'!$C50,TeamDec!$D$9:$H$465,5,FALSE),"")</f>
        <v>U13</v>
      </c>
      <c r="F50" s="16" t="str">
        <f>IFERROR(VLOOKUP('Race4-Boy'!$C50,TeamDec!$D$9:$H$465,3,FALSE),"")</f>
        <v>M</v>
      </c>
      <c r="G50" s="14">
        <f>COUNTIF($E$9:E50,E50)</f>
        <v>13</v>
      </c>
      <c r="H50" s="60"/>
      <c r="J50" s="5"/>
    </row>
    <row r="51" spans="2:10" x14ac:dyDescent="0.35">
      <c r="B51" s="15">
        <v>43</v>
      </c>
      <c r="C51" s="6" t="s">
        <v>830</v>
      </c>
      <c r="D51" s="1">
        <f>+tblRace4B[[#This Row],[Position]]</f>
        <v>43</v>
      </c>
      <c r="E51" s="14" t="str">
        <f>IFERROR(VLOOKUP('Race4-Boy'!$C51,TeamDec!$D$9:$H$465,5,FALSE),"")</f>
        <v>U11</v>
      </c>
      <c r="F51" s="16" t="str">
        <f>IFERROR(VLOOKUP('Race4-Boy'!$C51,TeamDec!$D$9:$H$465,3,FALSE),"")</f>
        <v>M</v>
      </c>
      <c r="G51" s="14">
        <f>COUNTIF($E$9:E51,E51)</f>
        <v>13</v>
      </c>
      <c r="H51" s="60"/>
      <c r="J51" s="5"/>
    </row>
    <row r="52" spans="2:10" x14ac:dyDescent="0.35">
      <c r="B52" s="15">
        <v>44</v>
      </c>
      <c r="C52" s="6" t="s">
        <v>690</v>
      </c>
      <c r="D52" s="1">
        <f>+tblRace4B[[#This Row],[Position]]</f>
        <v>44</v>
      </c>
      <c r="E52" s="14" t="str">
        <f>IFERROR(VLOOKUP('Race4-Boy'!$C52,TeamDec!$D$9:$H$465,5,FALSE),"")</f>
        <v>U11</v>
      </c>
      <c r="F52" s="16" t="str">
        <f>IFERROR(VLOOKUP('Race4-Boy'!$C52,TeamDec!$D$9:$H$465,3,FALSE),"")</f>
        <v>M</v>
      </c>
      <c r="G52" s="14">
        <f>COUNTIF($E$9:E52,E52)</f>
        <v>14</v>
      </c>
      <c r="H52" s="60"/>
      <c r="J52" s="5"/>
    </row>
    <row r="53" spans="2:10" x14ac:dyDescent="0.35">
      <c r="B53" s="15">
        <v>45</v>
      </c>
      <c r="C53" s="6" t="s">
        <v>721</v>
      </c>
      <c r="D53" s="1">
        <f>+tblRace4B[[#This Row],[Position]]</f>
        <v>45</v>
      </c>
      <c r="E53" s="14" t="str">
        <f>IFERROR(VLOOKUP('Race4-Boy'!$C53,TeamDec!$D$9:$H$465,5,FALSE),"")</f>
        <v>U11</v>
      </c>
      <c r="F53" s="16" t="str">
        <f>IFERROR(VLOOKUP('Race4-Boy'!$C53,TeamDec!$D$9:$H$465,3,FALSE),"")</f>
        <v>M</v>
      </c>
      <c r="G53" s="14">
        <f>COUNTIF($E$9:E53,E53)</f>
        <v>15</v>
      </c>
      <c r="H53" s="60"/>
      <c r="J53" s="5"/>
    </row>
    <row r="54" spans="2:10" x14ac:dyDescent="0.35">
      <c r="B54" s="15">
        <v>46</v>
      </c>
      <c r="C54" s="6" t="s">
        <v>943</v>
      </c>
      <c r="D54" s="1">
        <f>+tblRace4B[[#This Row],[Position]]</f>
        <v>46</v>
      </c>
      <c r="E54" s="14" t="str">
        <f>IFERROR(VLOOKUP('Race4-Boy'!$C54,TeamDec!$D$9:$H$465,5,FALSE),"")</f>
        <v>U11</v>
      </c>
      <c r="F54" s="16" t="str">
        <f>IFERROR(VLOOKUP('Race4-Boy'!$C54,TeamDec!$D$9:$H$465,3,FALSE),"")</f>
        <v>M</v>
      </c>
      <c r="G54" s="14">
        <f>COUNTIF($E$9:E54,E54)</f>
        <v>16</v>
      </c>
      <c r="H54" s="60"/>
      <c r="J54" s="5"/>
    </row>
    <row r="55" spans="2:10" x14ac:dyDescent="0.35">
      <c r="B55" s="15">
        <v>47</v>
      </c>
      <c r="C55" s="6" t="s">
        <v>991</v>
      </c>
      <c r="D55" s="1">
        <f>+tblRace4B[[#This Row],[Position]]</f>
        <v>47</v>
      </c>
      <c r="E55" s="14" t="str">
        <f>IFERROR(VLOOKUP('Race4-Boy'!$C55,TeamDec!$D$9:$H$465,5,FALSE),"")</f>
        <v>U13</v>
      </c>
      <c r="F55" s="16" t="str">
        <f>IFERROR(VLOOKUP('Race4-Boy'!$C55,TeamDec!$D$9:$H$465,3,FALSE),"")</f>
        <v>M</v>
      </c>
      <c r="G55" s="14">
        <f>COUNTIF($E$9:E55,E55)</f>
        <v>14</v>
      </c>
      <c r="H55" s="60"/>
      <c r="J55" s="5"/>
    </row>
    <row r="56" spans="2:10" x14ac:dyDescent="0.35">
      <c r="B56" s="15">
        <v>48</v>
      </c>
      <c r="C56" s="6" t="s">
        <v>757</v>
      </c>
      <c r="D56" s="1">
        <f>+tblRace4B[[#This Row],[Position]]</f>
        <v>48</v>
      </c>
      <c r="E56" s="14" t="str">
        <f>IFERROR(VLOOKUP('Race4-Boy'!$C56,TeamDec!$D$9:$H$465,5,FALSE),"")</f>
        <v>U11</v>
      </c>
      <c r="F56" s="16" t="str">
        <f>IFERROR(VLOOKUP('Race4-Boy'!$C56,TeamDec!$D$9:$H$465,3,FALSE),"")</f>
        <v>M</v>
      </c>
      <c r="G56" s="14">
        <f>COUNTIF($E$9:E56,E56)</f>
        <v>17</v>
      </c>
      <c r="H56" s="60"/>
      <c r="J56" s="5"/>
    </row>
    <row r="57" spans="2:10" x14ac:dyDescent="0.35">
      <c r="B57" s="15">
        <v>49</v>
      </c>
      <c r="C57" s="6" t="s">
        <v>1007</v>
      </c>
      <c r="D57" s="1">
        <f>+tblRace4B[[#This Row],[Position]]</f>
        <v>49</v>
      </c>
      <c r="E57" s="14" t="str">
        <f>IFERROR(VLOOKUP('Race4-Boy'!$C57,TeamDec!$D$9:$H$465,5,FALSE),"")</f>
        <v>U11</v>
      </c>
      <c r="F57" s="16" t="str">
        <f>IFERROR(VLOOKUP('Race4-Boy'!$C57,TeamDec!$D$9:$H$465,3,FALSE),"")</f>
        <v>M</v>
      </c>
      <c r="G57" s="14">
        <f>COUNTIF($E$9:E57,E57)</f>
        <v>18</v>
      </c>
      <c r="H57" s="60"/>
      <c r="J57" s="5"/>
    </row>
    <row r="58" spans="2:10" x14ac:dyDescent="0.35">
      <c r="B58" s="15">
        <v>50</v>
      </c>
      <c r="C58" s="6" t="s">
        <v>752</v>
      </c>
      <c r="D58" s="1">
        <f>+tblRace4B[[#This Row],[Position]]</f>
        <v>50</v>
      </c>
      <c r="E58" s="14" t="str">
        <f>IFERROR(VLOOKUP('Race4-Boy'!$C58,TeamDec!$D$9:$H$465,5,FALSE),"")</f>
        <v>U13</v>
      </c>
      <c r="F58" s="16" t="str">
        <f>IFERROR(VLOOKUP('Race4-Boy'!$C58,TeamDec!$D$9:$H$465,3,FALSE),"")</f>
        <v>M</v>
      </c>
      <c r="G58" s="14">
        <f>COUNTIF($E$9:E58,E58)</f>
        <v>15</v>
      </c>
      <c r="H58" s="60"/>
      <c r="J58" s="5"/>
    </row>
    <row r="59" spans="2:10" x14ac:dyDescent="0.35">
      <c r="B59" s="15">
        <v>51</v>
      </c>
      <c r="C59" s="6" t="s">
        <v>948</v>
      </c>
      <c r="D59" s="1">
        <f>+tblRace4B[[#This Row],[Position]]</f>
        <v>51</v>
      </c>
      <c r="E59" s="14" t="str">
        <f>IFERROR(VLOOKUP('Race4-Boy'!$C59,TeamDec!$D$9:$H$465,5,FALSE),"")</f>
        <v>U11</v>
      </c>
      <c r="F59" s="16" t="str">
        <f>IFERROR(VLOOKUP('Race4-Boy'!$C59,TeamDec!$D$9:$H$465,3,FALSE),"")</f>
        <v>M</v>
      </c>
      <c r="G59" s="14">
        <f>COUNTIF($E$9:E59,E59)</f>
        <v>19</v>
      </c>
      <c r="H59" s="60"/>
      <c r="J59" s="5"/>
    </row>
    <row r="60" spans="2:10" x14ac:dyDescent="0.35">
      <c r="B60" s="15"/>
      <c r="C60" s="6"/>
      <c r="D60" s="1">
        <f>+tblRace4B[[#This Row],[Position]]</f>
        <v>0</v>
      </c>
      <c r="E60" s="14" t="str">
        <f>IFERROR(VLOOKUP('Race4-Boy'!$C60,TeamDec!$D$9:$H$465,5,FALSE),"")</f>
        <v/>
      </c>
      <c r="F60" s="16" t="str">
        <f>IFERROR(VLOOKUP('Race4-Boy'!$C60,TeamDec!$D$9:$H$465,3,FALSE),"")</f>
        <v/>
      </c>
      <c r="G60" s="14">
        <f>COUNTIF($E$9:E60,E60)</f>
        <v>1</v>
      </c>
      <c r="H60" s="60"/>
      <c r="J60" s="5"/>
    </row>
    <row r="61" spans="2:10" x14ac:dyDescent="0.35">
      <c r="B61" s="15"/>
      <c r="C61" s="6"/>
      <c r="D61" s="1">
        <f>+tblRace4B[[#This Row],[Position]]</f>
        <v>0</v>
      </c>
      <c r="E61" s="14" t="str">
        <f>IFERROR(VLOOKUP('Race4-Boy'!$C61,TeamDec!$D$9:$H$465,5,FALSE),"")</f>
        <v/>
      </c>
      <c r="F61" s="16" t="str">
        <f>IFERROR(VLOOKUP('Race4-Boy'!$C61,TeamDec!$D$9:$H$465,3,FALSE),"")</f>
        <v/>
      </c>
      <c r="G61" s="14">
        <f>COUNTIF($E$9:E61,E61)</f>
        <v>2</v>
      </c>
      <c r="H61" s="60"/>
      <c r="J61" s="5"/>
    </row>
    <row r="62" spans="2:10" x14ac:dyDescent="0.35">
      <c r="B62" s="15"/>
      <c r="C62" s="6"/>
      <c r="D62" s="1">
        <f>+tblRace4B[[#This Row],[Position]]</f>
        <v>0</v>
      </c>
      <c r="E62" s="14" t="str">
        <f>IFERROR(VLOOKUP('Race4-Boy'!$C62,TeamDec!$D$9:$H$465,5,FALSE),"")</f>
        <v/>
      </c>
      <c r="F62" s="16" t="str">
        <f>IFERROR(VLOOKUP('Race4-Boy'!$C62,TeamDec!$D$9:$H$465,3,FALSE),"")</f>
        <v/>
      </c>
      <c r="G62" s="14">
        <f>COUNTIF($E$9:E62,E62)</f>
        <v>3</v>
      </c>
      <c r="H62" s="60"/>
      <c r="J62" s="5"/>
    </row>
    <row r="63" spans="2:10" x14ac:dyDescent="0.35">
      <c r="B63" s="15"/>
      <c r="C63" s="6"/>
      <c r="D63" s="1">
        <f>+tblRace4B[[#This Row],[Position]]</f>
        <v>0</v>
      </c>
      <c r="E63" s="14" t="str">
        <f>IFERROR(VLOOKUP('Race4-Boy'!$C63,TeamDec!$D$9:$H$465,5,FALSE),"")</f>
        <v/>
      </c>
      <c r="F63" s="16" t="str">
        <f>IFERROR(VLOOKUP('Race4-Boy'!$C63,TeamDec!$D$9:$H$465,3,FALSE),"")</f>
        <v/>
      </c>
      <c r="G63" s="14">
        <f>COUNTIF($E$9:E63,E63)</f>
        <v>4</v>
      </c>
      <c r="H63" s="60"/>
      <c r="J63" s="5"/>
    </row>
    <row r="64" spans="2:10" x14ac:dyDescent="0.35">
      <c r="B64" s="15"/>
      <c r="C64" s="6"/>
      <c r="D64" s="1">
        <f>+tblRace4B[[#This Row],[Position]]</f>
        <v>0</v>
      </c>
      <c r="E64" s="14" t="str">
        <f>IFERROR(VLOOKUP('Race4-Boy'!$C64,TeamDec!$D$9:$H$465,5,FALSE),"")</f>
        <v/>
      </c>
      <c r="F64" s="16" t="str">
        <f>IFERROR(VLOOKUP('Race4-Boy'!$C64,TeamDec!$D$9:$H$465,3,FALSE),"")</f>
        <v/>
      </c>
      <c r="G64" s="14">
        <f>COUNTIF($E$9:E64,E64)</f>
        <v>5</v>
      </c>
      <c r="H64" s="60"/>
      <c r="J64" s="5"/>
    </row>
    <row r="65" spans="2:10" x14ac:dyDescent="0.35">
      <c r="B65" s="15"/>
      <c r="C65" s="6"/>
      <c r="D65" s="1">
        <f>+tblRace4B[[#This Row],[Position]]</f>
        <v>0</v>
      </c>
      <c r="E65" s="14" t="str">
        <f>IFERROR(VLOOKUP('Race4-Boy'!$C65,TeamDec!$D$9:$H$465,5,FALSE),"")</f>
        <v/>
      </c>
      <c r="F65" s="16" t="str">
        <f>IFERROR(VLOOKUP('Race4-Boy'!$C65,TeamDec!$D$9:$H$465,3,FALSE),"")</f>
        <v/>
      </c>
      <c r="G65" s="14">
        <f>COUNTIF($E$9:E65,E65)</f>
        <v>6</v>
      </c>
      <c r="H65" s="60"/>
      <c r="J65" s="5"/>
    </row>
    <row r="66" spans="2:10" x14ac:dyDescent="0.35">
      <c r="B66" s="15"/>
      <c r="C66" s="6"/>
      <c r="D66" s="1">
        <f>+tblRace4B[[#This Row],[Position]]</f>
        <v>0</v>
      </c>
      <c r="E66" s="14" t="str">
        <f>IFERROR(VLOOKUP('Race4-Boy'!$C66,TeamDec!$D$9:$H$465,5,FALSE),"")</f>
        <v/>
      </c>
      <c r="F66" s="16" t="str">
        <f>IFERROR(VLOOKUP('Race4-Boy'!$C66,TeamDec!$D$9:$H$465,3,FALSE),"")</f>
        <v/>
      </c>
      <c r="G66" s="14">
        <f>COUNTIF($E$9:E66,E66)</f>
        <v>7</v>
      </c>
      <c r="H66" s="60"/>
      <c r="J66" s="5"/>
    </row>
    <row r="67" spans="2:10" x14ac:dyDescent="0.35">
      <c r="B67" s="15"/>
      <c r="C67" s="6"/>
      <c r="D67" s="1">
        <f>+tblRace4B[[#This Row],[Position]]</f>
        <v>0</v>
      </c>
      <c r="E67" s="14" t="str">
        <f>IFERROR(VLOOKUP('Race4-Boy'!$C67,TeamDec!$D$9:$H$465,5,FALSE),"")</f>
        <v/>
      </c>
      <c r="F67" s="16" t="str">
        <f>IFERROR(VLOOKUP('Race4-Boy'!$C67,TeamDec!$D$9:$H$465,3,FALSE),"")</f>
        <v/>
      </c>
      <c r="G67" s="14">
        <f>COUNTIF($E$9:E67,E67)</f>
        <v>8</v>
      </c>
      <c r="H67" s="60"/>
      <c r="J67" s="5"/>
    </row>
    <row r="68" spans="2:10" x14ac:dyDescent="0.35">
      <c r="B68" s="15"/>
      <c r="C68" s="6"/>
      <c r="D68" s="1">
        <f>+tblRace4B[[#This Row],[Position]]</f>
        <v>0</v>
      </c>
      <c r="E68" s="14" t="str">
        <f>IFERROR(VLOOKUP('Race4-Boy'!$C68,TeamDec!$D$9:$H$465,5,FALSE),"")</f>
        <v/>
      </c>
      <c r="F68" s="16" t="str">
        <f>IFERROR(VLOOKUP('Race4-Boy'!$C68,TeamDec!$D$9:$H$465,3,FALSE),"")</f>
        <v/>
      </c>
      <c r="G68" s="14">
        <f>COUNTIF($E$9:E68,E68)</f>
        <v>9</v>
      </c>
      <c r="H68" s="60"/>
      <c r="J68" s="5"/>
    </row>
    <row r="69" spans="2:10" x14ac:dyDescent="0.35">
      <c r="B69" s="15"/>
      <c r="C69" s="6"/>
      <c r="D69" s="1">
        <f>+tblRace4B[[#This Row],[Position]]</f>
        <v>0</v>
      </c>
      <c r="E69" s="14" t="str">
        <f>IFERROR(VLOOKUP('Race4-Boy'!$C69,TeamDec!$D$9:$H$465,5,FALSE),"")</f>
        <v/>
      </c>
      <c r="F69" s="16" t="str">
        <f>IFERROR(VLOOKUP('Race4-Boy'!$C69,TeamDec!$D$9:$H$465,3,FALSE),"")</f>
        <v/>
      </c>
      <c r="G69" s="14">
        <f>COUNTIF($E$9:E69,E69)</f>
        <v>10</v>
      </c>
      <c r="H69" s="60"/>
      <c r="J69" s="5"/>
    </row>
    <row r="70" spans="2:10" x14ac:dyDescent="0.35">
      <c r="B70" s="15"/>
      <c r="C70" s="6"/>
      <c r="D70" s="1">
        <f>+tblRace4B[[#This Row],[Position]]</f>
        <v>0</v>
      </c>
      <c r="E70" s="14" t="str">
        <f>IFERROR(VLOOKUP('Race4-Boy'!$C70,TeamDec!$D$9:$H$465,5,FALSE),"")</f>
        <v/>
      </c>
      <c r="F70" s="16" t="str">
        <f>IFERROR(VLOOKUP('Race4-Boy'!$C70,TeamDec!$D$9:$H$465,3,FALSE),"")</f>
        <v/>
      </c>
      <c r="G70" s="14">
        <f>COUNTIF($E$9:E70,E70)</f>
        <v>11</v>
      </c>
      <c r="H70" s="60"/>
      <c r="J70" s="5"/>
    </row>
    <row r="71" spans="2:10" x14ac:dyDescent="0.35">
      <c r="B71" s="15"/>
      <c r="C71" s="6"/>
      <c r="D71" s="1">
        <f>+tblRace4B[[#This Row],[Position]]</f>
        <v>0</v>
      </c>
      <c r="E71" s="14" t="str">
        <f>IFERROR(VLOOKUP('Race4-Boy'!$C71,TeamDec!$D$9:$H$465,5,FALSE),"")</f>
        <v/>
      </c>
      <c r="F71" s="16" t="str">
        <f>IFERROR(VLOOKUP('Race4-Boy'!$C71,TeamDec!$D$9:$H$465,3,FALSE),"")</f>
        <v/>
      </c>
      <c r="G71" s="14">
        <f>COUNTIF($E$9:E71,E71)</f>
        <v>12</v>
      </c>
      <c r="H71" s="60"/>
      <c r="J71" s="5"/>
    </row>
    <row r="72" spans="2:10" x14ac:dyDescent="0.35">
      <c r="B72" s="15"/>
      <c r="C72" s="6"/>
      <c r="D72" s="1">
        <f>+tblRace4B[[#This Row],[Position]]</f>
        <v>0</v>
      </c>
      <c r="E72" s="14" t="str">
        <f>IFERROR(VLOOKUP('Race4-Boy'!$C72,TeamDec!$D$9:$H$465,5,FALSE),"")</f>
        <v/>
      </c>
      <c r="F72" s="16" t="str">
        <f>IFERROR(VLOOKUP('Race4-Boy'!$C72,TeamDec!$D$9:$H$465,3,FALSE),"")</f>
        <v/>
      </c>
      <c r="G72" s="14">
        <f>COUNTIF($E$9:E72,E72)</f>
        <v>13</v>
      </c>
      <c r="H72" s="60"/>
      <c r="J72" s="5"/>
    </row>
    <row r="73" spans="2:10" x14ac:dyDescent="0.35">
      <c r="B73" s="15"/>
      <c r="C73" s="6"/>
      <c r="D73" s="1">
        <f>+tblRace4B[[#This Row],[Position]]</f>
        <v>0</v>
      </c>
      <c r="E73" s="14" t="str">
        <f>IFERROR(VLOOKUP('Race4-Boy'!$C73,TeamDec!$D$9:$H$465,5,FALSE),"")</f>
        <v/>
      </c>
      <c r="F73" s="16" t="str">
        <f>IFERROR(VLOOKUP('Race4-Boy'!$C73,TeamDec!$D$9:$H$465,3,FALSE),"")</f>
        <v/>
      </c>
      <c r="G73" s="14">
        <f>COUNTIF($E$9:E73,E73)</f>
        <v>14</v>
      </c>
      <c r="H73" s="60"/>
      <c r="J73" s="5"/>
    </row>
    <row r="74" spans="2:10" x14ac:dyDescent="0.35">
      <c r="B74" s="15"/>
      <c r="C74" s="6"/>
      <c r="D74" s="1">
        <f>+tblRace4B[[#This Row],[Position]]</f>
        <v>0</v>
      </c>
      <c r="E74" s="14" t="str">
        <f>IFERROR(VLOOKUP('Race4-Boy'!$C74,TeamDec!$D$9:$H$465,5,FALSE),"")</f>
        <v/>
      </c>
      <c r="F74" s="16" t="str">
        <f>IFERROR(VLOOKUP('Race4-Boy'!$C74,TeamDec!$D$9:$H$465,3,FALSE),"")</f>
        <v/>
      </c>
      <c r="G74" s="14">
        <f>COUNTIF($E$9:E74,E74)</f>
        <v>15</v>
      </c>
      <c r="H74" s="60"/>
      <c r="J74" s="5"/>
    </row>
    <row r="75" spans="2:10" x14ac:dyDescent="0.35">
      <c r="B75" s="15"/>
      <c r="C75" s="6"/>
      <c r="D75" s="1">
        <f>+tblRace4B[[#This Row],[Position]]</f>
        <v>0</v>
      </c>
      <c r="E75" s="14" t="str">
        <f>IFERROR(VLOOKUP('Race4-Boy'!$C75,TeamDec!$D$9:$H$465,5,FALSE),"")</f>
        <v/>
      </c>
      <c r="F75" s="16" t="str">
        <f>IFERROR(VLOOKUP('Race4-Boy'!$C75,TeamDec!$D$9:$H$465,3,FALSE),"")</f>
        <v/>
      </c>
      <c r="G75" s="14">
        <f>COUNTIF($E$9:E75,E75)</f>
        <v>16</v>
      </c>
      <c r="H75" s="60"/>
      <c r="J75" s="5"/>
    </row>
    <row r="76" spans="2:10" x14ac:dyDescent="0.35">
      <c r="B76" s="15"/>
      <c r="C76" s="6"/>
      <c r="D76" s="1">
        <f>+tblRace4B[[#This Row],[Position]]</f>
        <v>0</v>
      </c>
      <c r="E76" s="14" t="str">
        <f>IFERROR(VLOOKUP('Race4-Boy'!$C76,TeamDec!$D$9:$H$465,5,FALSE),"")</f>
        <v/>
      </c>
      <c r="F76" s="16" t="str">
        <f>IFERROR(VLOOKUP('Race4-Boy'!$C76,TeamDec!$D$9:$H$465,3,FALSE),"")</f>
        <v/>
      </c>
      <c r="G76" s="14">
        <f>COUNTIF($E$9:E76,E76)</f>
        <v>17</v>
      </c>
      <c r="H76" s="60"/>
      <c r="J76" s="5"/>
    </row>
    <row r="77" spans="2:10" x14ac:dyDescent="0.35">
      <c r="B77" s="15"/>
      <c r="C77" s="6"/>
      <c r="D77" s="1">
        <f>+tblRace4B[[#This Row],[Position]]</f>
        <v>0</v>
      </c>
      <c r="E77" s="14" t="str">
        <f>IFERROR(VLOOKUP('Race4-Boy'!$C77,TeamDec!$D$9:$H$465,5,FALSE),"")</f>
        <v/>
      </c>
      <c r="F77" s="16" t="str">
        <f>IFERROR(VLOOKUP('Race4-Boy'!$C77,TeamDec!$D$9:$H$465,3,FALSE),"")</f>
        <v/>
      </c>
      <c r="G77" s="14">
        <f>COUNTIF($E$9:E77,E77)</f>
        <v>18</v>
      </c>
      <c r="H77" s="60"/>
      <c r="J77" s="5"/>
    </row>
    <row r="78" spans="2:10" x14ac:dyDescent="0.35">
      <c r="B78" s="15"/>
      <c r="C78" s="6"/>
      <c r="D78" s="1">
        <f>+tblRace4B[[#This Row],[Position]]</f>
        <v>0</v>
      </c>
      <c r="E78" s="14" t="str">
        <f>IFERROR(VLOOKUP('Race4-Boy'!$C78,TeamDec!$D$9:$H$465,5,FALSE),"")</f>
        <v/>
      </c>
      <c r="F78" s="16" t="str">
        <f>IFERROR(VLOOKUP('Race4-Boy'!$C78,TeamDec!$D$9:$H$465,3,FALSE),"")</f>
        <v/>
      </c>
      <c r="G78" s="14">
        <f>COUNTIF($E$9:E78,E78)</f>
        <v>19</v>
      </c>
      <c r="H78" s="60"/>
      <c r="J78" s="5"/>
    </row>
    <row r="79" spans="2:10" x14ac:dyDescent="0.35">
      <c r="B79" s="15"/>
      <c r="C79" s="6"/>
      <c r="D79" s="1">
        <f>+tblRace4B[[#This Row],[Position]]</f>
        <v>0</v>
      </c>
      <c r="E79" s="14" t="str">
        <f>IFERROR(VLOOKUP('Race4-Boy'!$C79,TeamDec!$D$9:$H$465,5,FALSE),"")</f>
        <v/>
      </c>
      <c r="F79" s="16" t="str">
        <f>IFERROR(VLOOKUP('Race4-Boy'!$C79,TeamDec!$D$9:$H$465,3,FALSE),"")</f>
        <v/>
      </c>
      <c r="G79" s="14">
        <f>COUNTIF($E$9:E79,E79)</f>
        <v>20</v>
      </c>
      <c r="H79" s="60"/>
      <c r="J79" s="5"/>
    </row>
    <row r="80" spans="2:10" x14ac:dyDescent="0.35">
      <c r="B80" s="15"/>
      <c r="C80" s="6"/>
      <c r="D80" s="1">
        <f>+tblRace4B[[#This Row],[Position]]</f>
        <v>0</v>
      </c>
      <c r="E80" s="14" t="str">
        <f>IFERROR(VLOOKUP('Race4-Boy'!$C80,TeamDec!$D$9:$H$465,5,FALSE),"")</f>
        <v/>
      </c>
      <c r="F80" s="16" t="str">
        <f>IFERROR(VLOOKUP('Race4-Boy'!$C80,TeamDec!$D$9:$H$465,3,FALSE),"")</f>
        <v/>
      </c>
      <c r="G80" s="14">
        <f>COUNTIF($E$9:E80,E80)</f>
        <v>21</v>
      </c>
      <c r="H80" s="60"/>
      <c r="J80" s="5"/>
    </row>
    <row r="81" spans="2:10" x14ac:dyDescent="0.35">
      <c r="B81" s="15"/>
      <c r="C81" s="6"/>
      <c r="D81" s="1">
        <f>+tblRace4B[[#This Row],[Position]]</f>
        <v>0</v>
      </c>
      <c r="E81" s="14" t="str">
        <f>IFERROR(VLOOKUP('Race4-Boy'!$C81,TeamDec!$D$9:$H$465,5,FALSE),"")</f>
        <v/>
      </c>
      <c r="F81" s="16" t="str">
        <f>IFERROR(VLOOKUP('Race4-Boy'!$C81,TeamDec!$D$9:$H$465,3,FALSE),"")</f>
        <v/>
      </c>
      <c r="G81" s="14">
        <f>COUNTIF($E$9:E81,E81)</f>
        <v>22</v>
      </c>
      <c r="H81" s="60"/>
      <c r="J81" s="5"/>
    </row>
    <row r="82" spans="2:10" x14ac:dyDescent="0.35">
      <c r="B82" s="15"/>
      <c r="C82" s="6"/>
      <c r="D82" s="1">
        <f>+tblRace4B[[#This Row],[Position]]</f>
        <v>0</v>
      </c>
      <c r="E82" s="14" t="str">
        <f>IFERROR(VLOOKUP('Race4-Boy'!$C82,TeamDec!$D$9:$H$465,5,FALSE),"")</f>
        <v/>
      </c>
      <c r="F82" s="16" t="str">
        <f>IFERROR(VLOOKUP('Race4-Boy'!$C82,TeamDec!$D$9:$H$465,3,FALSE),"")</f>
        <v/>
      </c>
      <c r="G82" s="14">
        <f>COUNTIF($E$9:E82,E82)</f>
        <v>23</v>
      </c>
      <c r="H82" s="60"/>
      <c r="J82" s="5"/>
    </row>
    <row r="83" spans="2:10" x14ac:dyDescent="0.35">
      <c r="B83" s="15"/>
      <c r="C83" s="6"/>
      <c r="D83" s="1">
        <f>+tblRace4B[[#This Row],[Position]]</f>
        <v>0</v>
      </c>
      <c r="E83" s="14" t="str">
        <f>IFERROR(VLOOKUP('Race4-Boy'!$C83,TeamDec!$D$9:$H$465,5,FALSE),"")</f>
        <v/>
      </c>
      <c r="F83" s="16" t="str">
        <f>IFERROR(VLOOKUP('Race4-Boy'!$C83,TeamDec!$D$9:$H$465,3,FALSE),"")</f>
        <v/>
      </c>
      <c r="G83" s="14">
        <f>COUNTIF($E$9:E83,E83)</f>
        <v>24</v>
      </c>
      <c r="H83" s="60"/>
      <c r="J83" s="5"/>
    </row>
    <row r="84" spans="2:10" x14ac:dyDescent="0.35">
      <c r="B84" s="15"/>
      <c r="C84" s="6"/>
      <c r="D84" s="1">
        <f>+tblRace4B[[#This Row],[Position]]</f>
        <v>0</v>
      </c>
      <c r="E84" s="14" t="str">
        <f>IFERROR(VLOOKUP('Race4-Boy'!$C84,TeamDec!$D$9:$H$465,5,FALSE),"")</f>
        <v/>
      </c>
      <c r="F84" s="16" t="str">
        <f>IFERROR(VLOOKUP('Race4-Boy'!$C84,TeamDec!$D$9:$H$465,3,FALSE),"")</f>
        <v/>
      </c>
      <c r="G84" s="14">
        <f>COUNTIF($E$9:E84,E84)</f>
        <v>25</v>
      </c>
      <c r="H84" s="60"/>
      <c r="J84" s="5"/>
    </row>
    <row r="85" spans="2:10" x14ac:dyDescent="0.35">
      <c r="B85" s="15"/>
      <c r="C85" s="6"/>
      <c r="D85" s="1">
        <f>+tblRace4B[[#This Row],[Position]]</f>
        <v>0</v>
      </c>
      <c r="E85" s="14" t="str">
        <f>IFERROR(VLOOKUP('Race4-Boy'!$C85,TeamDec!$D$9:$H$465,5,FALSE),"")</f>
        <v/>
      </c>
      <c r="F85" s="16" t="str">
        <f>IFERROR(VLOOKUP('Race4-Boy'!$C85,TeamDec!$D$9:$H$465,3,FALSE),"")</f>
        <v/>
      </c>
      <c r="G85" s="14">
        <f>COUNTIF($E$9:E85,E85)</f>
        <v>26</v>
      </c>
      <c r="H85" s="60"/>
      <c r="J85" s="5"/>
    </row>
    <row r="86" spans="2:10" x14ac:dyDescent="0.35">
      <c r="B86" s="15"/>
      <c r="C86" s="6"/>
      <c r="D86" s="1">
        <f>+tblRace4B[[#This Row],[Position]]</f>
        <v>0</v>
      </c>
      <c r="E86" s="14" t="str">
        <f>IFERROR(VLOOKUP('Race4-Boy'!$C86,TeamDec!$D$9:$H$465,5,FALSE),"")</f>
        <v/>
      </c>
      <c r="F86" s="16" t="str">
        <f>IFERROR(VLOOKUP('Race4-Boy'!$C86,TeamDec!$D$9:$H$465,3,FALSE),"")</f>
        <v/>
      </c>
      <c r="G86" s="14">
        <f>COUNTIF($E$9:E86,E86)</f>
        <v>27</v>
      </c>
      <c r="H86" s="60"/>
      <c r="J86" s="5"/>
    </row>
    <row r="87" spans="2:10" x14ac:dyDescent="0.35">
      <c r="B87" s="15"/>
      <c r="C87" s="6"/>
      <c r="D87" s="1">
        <f>+tblRace4B[[#This Row],[Position]]</f>
        <v>0</v>
      </c>
      <c r="E87" s="14" t="str">
        <f>IFERROR(VLOOKUP('Race4-Boy'!$C87,TeamDec!$D$9:$H$465,5,FALSE),"")</f>
        <v/>
      </c>
      <c r="F87" s="16" t="str">
        <f>IFERROR(VLOOKUP('Race4-Boy'!$C87,TeamDec!$D$9:$H$465,3,FALSE),"")</f>
        <v/>
      </c>
      <c r="G87" s="14">
        <f>COUNTIF($E$9:E87,E87)</f>
        <v>28</v>
      </c>
      <c r="H87" s="60"/>
      <c r="J87" s="5"/>
    </row>
    <row r="88" spans="2:10" x14ac:dyDescent="0.35">
      <c r="B88" s="15"/>
      <c r="C88" s="6"/>
      <c r="D88" s="1">
        <f>+tblRace4B[[#This Row],[Position]]</f>
        <v>0</v>
      </c>
      <c r="E88" s="14" t="str">
        <f>IFERROR(VLOOKUP('Race4-Boy'!$C88,TeamDec!$D$9:$H$465,5,FALSE),"")</f>
        <v/>
      </c>
      <c r="F88" s="16" t="str">
        <f>IFERROR(VLOOKUP('Race4-Boy'!$C88,TeamDec!$D$9:$H$465,3,FALSE),"")</f>
        <v/>
      </c>
      <c r="G88" s="14">
        <f>COUNTIF($E$9:E88,E88)</f>
        <v>29</v>
      </c>
      <c r="H88" s="60"/>
      <c r="J88" s="5"/>
    </row>
    <row r="89" spans="2:10" x14ac:dyDescent="0.35">
      <c r="B89" s="15"/>
      <c r="C89" s="6"/>
      <c r="D89" s="1">
        <f>+tblRace4B[[#This Row],[Position]]</f>
        <v>0</v>
      </c>
      <c r="E89" s="14" t="str">
        <f>IFERROR(VLOOKUP('Race4-Boy'!$C89,TeamDec!$D$9:$H$465,5,FALSE),"")</f>
        <v/>
      </c>
      <c r="F89" s="16" t="str">
        <f>IFERROR(VLOOKUP('Race4-Boy'!$C89,TeamDec!$D$9:$H$465,3,FALSE),"")</f>
        <v/>
      </c>
      <c r="G89" s="14">
        <f>COUNTIF($E$9:E89,E89)</f>
        <v>30</v>
      </c>
      <c r="H89" s="60"/>
      <c r="J89" s="5"/>
    </row>
    <row r="90" spans="2:10" x14ac:dyDescent="0.35">
      <c r="B90" s="15"/>
      <c r="C90" s="6"/>
      <c r="D90" s="1">
        <f>+tblRace4B[[#This Row],[Position]]</f>
        <v>0</v>
      </c>
      <c r="E90" s="14" t="str">
        <f>IFERROR(VLOOKUP('Race4-Boy'!$C90,TeamDec!$D$9:$H$465,5,FALSE),"")</f>
        <v/>
      </c>
      <c r="F90" s="16" t="str">
        <f>IFERROR(VLOOKUP('Race4-Boy'!$C90,TeamDec!$D$9:$H$465,3,FALSE),"")</f>
        <v/>
      </c>
      <c r="G90" s="14">
        <f>COUNTIF($E$9:E90,E90)</f>
        <v>31</v>
      </c>
      <c r="H90" s="60"/>
      <c r="J90" s="5"/>
    </row>
    <row r="91" spans="2:10" x14ac:dyDescent="0.35">
      <c r="B91" s="15"/>
      <c r="C91" s="6"/>
      <c r="D91" s="1">
        <f>+tblRace4B[[#This Row],[Position]]</f>
        <v>0</v>
      </c>
      <c r="E91" s="14" t="str">
        <f>IFERROR(VLOOKUP('Race4-Boy'!$C91,TeamDec!$D$9:$H$465,5,FALSE),"")</f>
        <v/>
      </c>
      <c r="F91" s="16" t="str">
        <f>IFERROR(VLOOKUP('Race4-Boy'!$C91,TeamDec!$D$9:$H$465,3,FALSE),"")</f>
        <v/>
      </c>
      <c r="G91" s="14">
        <f>COUNTIF($E$9:E91,E91)</f>
        <v>32</v>
      </c>
      <c r="H91" s="60"/>
      <c r="J91" s="5"/>
    </row>
    <row r="92" spans="2:10" x14ac:dyDescent="0.35">
      <c r="B92" s="15"/>
      <c r="C92" s="6"/>
      <c r="D92" s="1">
        <f>+tblRace4B[[#This Row],[Position]]</f>
        <v>0</v>
      </c>
      <c r="E92" s="14" t="str">
        <f>IFERROR(VLOOKUP('Race4-Boy'!$C92,TeamDec!$D$9:$H$465,5,FALSE),"")</f>
        <v/>
      </c>
      <c r="F92" s="16" t="str">
        <f>IFERROR(VLOOKUP('Race4-Boy'!$C92,TeamDec!$D$9:$H$465,3,FALSE),"")</f>
        <v/>
      </c>
      <c r="G92" s="14">
        <f>COUNTIF($E$9:E92,E92)</f>
        <v>33</v>
      </c>
      <c r="H92" s="60"/>
      <c r="J92" s="5"/>
    </row>
    <row r="93" spans="2:10" x14ac:dyDescent="0.35">
      <c r="B93" s="15"/>
      <c r="C93" s="6"/>
      <c r="D93" s="1">
        <f>+tblRace4B[[#This Row],[Position]]</f>
        <v>0</v>
      </c>
      <c r="E93" s="14" t="str">
        <f>IFERROR(VLOOKUP('Race4-Boy'!$C93,TeamDec!$D$9:$H$465,5,FALSE),"")</f>
        <v/>
      </c>
      <c r="F93" s="16" t="str">
        <f>IFERROR(VLOOKUP('Race4-Boy'!$C93,TeamDec!$D$9:$H$465,3,FALSE),"")</f>
        <v/>
      </c>
      <c r="G93" s="14">
        <f>COUNTIF($E$9:E93,E93)</f>
        <v>34</v>
      </c>
      <c r="H93" s="60"/>
      <c r="J93" s="5"/>
    </row>
    <row r="94" spans="2:10" x14ac:dyDescent="0.35">
      <c r="B94" s="15"/>
      <c r="C94" s="6"/>
      <c r="D94" s="1">
        <f>+tblRace4B[[#This Row],[Position]]</f>
        <v>0</v>
      </c>
      <c r="E94" s="14" t="str">
        <f>IFERROR(VLOOKUP('Race4-Boy'!$C94,TeamDec!$D$9:$H$465,5,FALSE),"")</f>
        <v/>
      </c>
      <c r="F94" s="16" t="str">
        <f>IFERROR(VLOOKUP('Race4-Boy'!$C94,TeamDec!$D$9:$H$465,3,FALSE),"")</f>
        <v/>
      </c>
      <c r="G94" s="14">
        <f>COUNTIF($E$9:E94,E94)</f>
        <v>35</v>
      </c>
      <c r="H94" s="60"/>
      <c r="J94" s="5"/>
    </row>
    <row r="95" spans="2:10" x14ac:dyDescent="0.35">
      <c r="B95" s="15"/>
      <c r="C95" s="6"/>
      <c r="D95" s="1">
        <f>+tblRace4B[[#This Row],[Position]]</f>
        <v>0</v>
      </c>
      <c r="E95" s="14" t="str">
        <f>IFERROR(VLOOKUP('Race4-Boy'!$C95,TeamDec!$D$9:$H$465,5,FALSE),"")</f>
        <v/>
      </c>
      <c r="F95" s="16" t="str">
        <f>IFERROR(VLOOKUP('Race4-Boy'!$C95,TeamDec!$D$9:$H$465,3,FALSE),"")</f>
        <v/>
      </c>
      <c r="G95" s="14">
        <f>COUNTIF($E$9:E95,E95)</f>
        <v>36</v>
      </c>
      <c r="H95" s="60"/>
      <c r="J95" s="5"/>
    </row>
    <row r="96" spans="2:10" x14ac:dyDescent="0.35">
      <c r="B96" s="15"/>
      <c r="C96" s="6"/>
      <c r="D96" s="1">
        <f>+tblRace4B[[#This Row],[Position]]</f>
        <v>0</v>
      </c>
      <c r="E96" s="14" t="str">
        <f>IFERROR(VLOOKUP('Race4-Boy'!$C96,TeamDec!$D$9:$H$465,5,FALSE),"")</f>
        <v/>
      </c>
      <c r="F96" s="16" t="str">
        <f>IFERROR(VLOOKUP('Race4-Boy'!$C96,TeamDec!$D$9:$H$465,3,FALSE),"")</f>
        <v/>
      </c>
      <c r="G96" s="14">
        <f>COUNTIF($E$9:E96,E96)</f>
        <v>37</v>
      </c>
      <c r="H96" s="60"/>
      <c r="J96" s="5"/>
    </row>
    <row r="97" spans="2:10" x14ac:dyDescent="0.35">
      <c r="B97" s="15"/>
      <c r="C97" s="6"/>
      <c r="D97" s="1">
        <f>+tblRace4B[[#This Row],[Position]]</f>
        <v>0</v>
      </c>
      <c r="E97" s="14" t="str">
        <f>IFERROR(VLOOKUP('Race4-Boy'!$C97,TeamDec!$D$9:$H$465,5,FALSE),"")</f>
        <v/>
      </c>
      <c r="F97" s="16" t="str">
        <f>IFERROR(VLOOKUP('Race4-Boy'!$C97,TeamDec!$D$9:$H$465,3,FALSE),"")</f>
        <v/>
      </c>
      <c r="G97" s="14">
        <f>COUNTIF($E$9:E97,E97)</f>
        <v>38</v>
      </c>
      <c r="H97" s="60"/>
      <c r="J97" s="5"/>
    </row>
    <row r="98" spans="2:10" x14ac:dyDescent="0.35">
      <c r="B98" s="15"/>
      <c r="C98" s="6"/>
      <c r="D98" s="1">
        <f>+tblRace4B[[#This Row],[Position]]</f>
        <v>0</v>
      </c>
      <c r="E98" s="14" t="str">
        <f>IFERROR(VLOOKUP('Race4-Boy'!$C98,TeamDec!$D$9:$H$465,5,FALSE),"")</f>
        <v/>
      </c>
      <c r="F98" s="16" t="str">
        <f>IFERROR(VLOOKUP('Race4-Boy'!$C98,TeamDec!$D$9:$H$465,3,FALSE),"")</f>
        <v/>
      </c>
      <c r="G98" s="14">
        <f>COUNTIF($E$9:E98,E98)</f>
        <v>39</v>
      </c>
      <c r="H98" s="60"/>
      <c r="J98" s="5"/>
    </row>
    <row r="99" spans="2:10" x14ac:dyDescent="0.35">
      <c r="B99" s="15"/>
      <c r="C99" s="6"/>
      <c r="D99" s="1">
        <f>+tblRace4B[[#This Row],[Position]]</f>
        <v>0</v>
      </c>
      <c r="E99" s="14" t="str">
        <f>IFERROR(VLOOKUP('Race4-Boy'!$C99,TeamDec!$D$9:$H$465,5,FALSE),"")</f>
        <v/>
      </c>
      <c r="F99" s="16" t="str">
        <f>IFERROR(VLOOKUP('Race4-Boy'!$C99,TeamDec!$D$9:$H$465,3,FALSE),"")</f>
        <v/>
      </c>
      <c r="G99" s="14">
        <f>COUNTIF($E$9:E99,E99)</f>
        <v>40</v>
      </c>
      <c r="H99" s="60"/>
      <c r="J99" s="5"/>
    </row>
    <row r="100" spans="2:10" x14ac:dyDescent="0.35">
      <c r="B100" s="15"/>
      <c r="C100" s="6"/>
      <c r="D100" s="1">
        <f>+tblRace4B[[#This Row],[Position]]</f>
        <v>0</v>
      </c>
      <c r="E100" s="14" t="str">
        <f>IFERROR(VLOOKUP('Race4-Boy'!$C100,TeamDec!$D$9:$H$465,5,FALSE),"")</f>
        <v/>
      </c>
      <c r="F100" s="16" t="str">
        <f>IFERROR(VLOOKUP('Race4-Boy'!$C100,TeamDec!$D$9:$H$465,3,FALSE),"")</f>
        <v/>
      </c>
      <c r="G100" s="14">
        <f>COUNTIF($E$9:E100,E100)</f>
        <v>41</v>
      </c>
      <c r="H100" s="60"/>
      <c r="J100" s="5"/>
    </row>
    <row r="101" spans="2:10" x14ac:dyDescent="0.35">
      <c r="B101" s="15"/>
      <c r="C101" s="6"/>
      <c r="D101" s="1">
        <f>+tblRace4B[[#This Row],[Position]]</f>
        <v>0</v>
      </c>
      <c r="E101" s="14" t="str">
        <f>IFERROR(VLOOKUP('Race4-Boy'!$C101,TeamDec!$D$9:$H$465,5,FALSE),"")</f>
        <v/>
      </c>
      <c r="F101" s="16" t="str">
        <f>IFERROR(VLOOKUP('Race4-Boy'!$C101,TeamDec!$D$9:$H$465,3,FALSE),"")</f>
        <v/>
      </c>
      <c r="G101" s="14">
        <f>COUNTIF($E$9:E101,E101)</f>
        <v>42</v>
      </c>
      <c r="H101" s="60"/>
      <c r="J101" s="5"/>
    </row>
    <row r="102" spans="2:10" x14ac:dyDescent="0.35">
      <c r="B102" s="15"/>
      <c r="C102" s="6"/>
      <c r="D102" s="1">
        <f>+tblRace4B[[#This Row],[Position]]</f>
        <v>0</v>
      </c>
      <c r="E102" s="14" t="str">
        <f>IFERROR(VLOOKUP('Race4-Boy'!$C102,TeamDec!$D$9:$H$465,5,FALSE),"")</f>
        <v/>
      </c>
      <c r="F102" s="16" t="str">
        <f>IFERROR(VLOOKUP('Race4-Boy'!$C102,TeamDec!$D$9:$H$465,3,FALSE),"")</f>
        <v/>
      </c>
      <c r="G102" s="14">
        <f>COUNTIF($E$9:E102,E102)</f>
        <v>43</v>
      </c>
      <c r="H102" s="60"/>
      <c r="J102" s="5"/>
    </row>
    <row r="103" spans="2:10" x14ac:dyDescent="0.35">
      <c r="B103" s="15"/>
      <c r="C103" s="6"/>
      <c r="D103" s="1">
        <f>+tblRace4B[[#This Row],[Position]]</f>
        <v>0</v>
      </c>
      <c r="E103" s="14" t="str">
        <f>IFERROR(VLOOKUP('Race4-Boy'!$C103,TeamDec!$D$9:$H$465,5,FALSE),"")</f>
        <v/>
      </c>
      <c r="F103" s="16" t="str">
        <f>IFERROR(VLOOKUP('Race4-Boy'!$C103,TeamDec!$D$9:$H$465,3,FALSE),"")</f>
        <v/>
      </c>
      <c r="G103" s="14">
        <f>COUNTIF($E$9:E103,E103)</f>
        <v>44</v>
      </c>
      <c r="H103" s="60"/>
      <c r="J103" s="5"/>
    </row>
    <row r="104" spans="2:10" x14ac:dyDescent="0.35">
      <c r="B104" s="15"/>
      <c r="C104" s="6"/>
      <c r="D104" s="1">
        <f>+tblRace4B[[#This Row],[Position]]</f>
        <v>0</v>
      </c>
      <c r="E104" s="14" t="str">
        <f>IFERROR(VLOOKUP('Race4-Boy'!$C104,TeamDec!$D$9:$H$465,5,FALSE),"")</f>
        <v/>
      </c>
      <c r="F104" s="16" t="str">
        <f>IFERROR(VLOOKUP('Race4-Boy'!$C104,TeamDec!$D$9:$H$465,3,FALSE),"")</f>
        <v/>
      </c>
      <c r="G104" s="14">
        <f>COUNTIF($E$9:E104,E104)</f>
        <v>45</v>
      </c>
      <c r="H104" s="60"/>
      <c r="J104" s="5"/>
    </row>
    <row r="105" spans="2:10" x14ac:dyDescent="0.35">
      <c r="B105" s="15"/>
      <c r="C105" s="6"/>
      <c r="D105" s="1">
        <f>+tblRace4B[[#This Row],[Position]]</f>
        <v>0</v>
      </c>
      <c r="E105" s="14" t="str">
        <f>IFERROR(VLOOKUP('Race4-Boy'!$C105,TeamDec!$D$9:$H$465,5,FALSE),"")</f>
        <v/>
      </c>
      <c r="F105" s="16" t="str">
        <f>IFERROR(VLOOKUP('Race4-Boy'!$C105,TeamDec!$D$9:$H$465,3,FALSE),"")</f>
        <v/>
      </c>
      <c r="G105" s="14">
        <f>COUNTIF($E$9:E105,E105)</f>
        <v>46</v>
      </c>
      <c r="H105" s="60"/>
      <c r="J105" s="5"/>
    </row>
    <row r="106" spans="2:10" x14ac:dyDescent="0.35">
      <c r="B106" s="15"/>
      <c r="C106" s="6"/>
      <c r="D106" s="1">
        <f>+tblRace4B[[#This Row],[Position]]</f>
        <v>0</v>
      </c>
      <c r="E106" s="14" t="str">
        <f>IFERROR(VLOOKUP('Race4-Boy'!$C106,TeamDec!$D$9:$H$465,5,FALSE),"")</f>
        <v/>
      </c>
      <c r="F106" s="16" t="str">
        <f>IFERROR(VLOOKUP('Race4-Boy'!$C106,TeamDec!$D$9:$H$465,3,FALSE),"")</f>
        <v/>
      </c>
      <c r="G106" s="14">
        <f>COUNTIF($E$9:E106,E106)</f>
        <v>47</v>
      </c>
      <c r="H106" s="60"/>
      <c r="J106" s="5"/>
    </row>
    <row r="107" spans="2:10" x14ac:dyDescent="0.35">
      <c r="B107" s="15"/>
      <c r="C107" s="6"/>
      <c r="D107" s="1">
        <f>+tblRace4B[[#This Row],[Position]]</f>
        <v>0</v>
      </c>
      <c r="E107" s="14" t="str">
        <f>IFERROR(VLOOKUP('Race4-Boy'!$C107,TeamDec!$D$9:$H$465,5,FALSE),"")</f>
        <v/>
      </c>
      <c r="F107" s="16" t="str">
        <f>IFERROR(VLOOKUP('Race4-Boy'!$C107,TeamDec!$D$9:$H$465,3,FALSE),"")</f>
        <v/>
      </c>
      <c r="G107" s="14">
        <f>COUNTIF($E$9:E107,E107)</f>
        <v>48</v>
      </c>
      <c r="H107" s="60"/>
      <c r="J107" s="5"/>
    </row>
    <row r="108" spans="2:10" x14ac:dyDescent="0.35">
      <c r="B108" s="15"/>
      <c r="C108" s="6"/>
      <c r="D108" s="1">
        <f>+tblRace4B[[#This Row],[Position]]</f>
        <v>0</v>
      </c>
      <c r="E108" s="14" t="str">
        <f>IFERROR(VLOOKUP('Race4-Boy'!$C108,TeamDec!$D$9:$H$465,5,FALSE),"")</f>
        <v/>
      </c>
      <c r="F108" s="16" t="str">
        <f>IFERROR(VLOOKUP('Race4-Boy'!$C108,TeamDec!$D$9:$H$465,3,FALSE),"")</f>
        <v/>
      </c>
      <c r="G108" s="14">
        <f>COUNTIF($E$9:E108,E108)</f>
        <v>49</v>
      </c>
      <c r="H108" s="60"/>
      <c r="J108" s="5"/>
    </row>
    <row r="109" spans="2:10" x14ac:dyDescent="0.35">
      <c r="B109" s="15"/>
      <c r="C109" s="6"/>
      <c r="D109" s="1">
        <f>+tblRace4B[[#This Row],[Position]]</f>
        <v>0</v>
      </c>
      <c r="E109" s="14" t="str">
        <f>IFERROR(VLOOKUP('Race4-Boy'!$C109,TeamDec!$D$9:$H$465,5,FALSE),"")</f>
        <v/>
      </c>
      <c r="F109" s="16" t="str">
        <f>IFERROR(VLOOKUP('Race4-Boy'!$C109,TeamDec!$D$9:$H$465,3,FALSE),"")</f>
        <v/>
      </c>
      <c r="G109" s="14">
        <f>COUNTIF($E$9:E109,E109)</f>
        <v>50</v>
      </c>
      <c r="H109" s="60"/>
      <c r="J109" s="5"/>
    </row>
    <row r="110" spans="2:10" x14ac:dyDescent="0.35">
      <c r="B110" s="15"/>
      <c r="C110" s="6"/>
      <c r="D110" s="1">
        <f>+tblRace4B[[#This Row],[Position]]</f>
        <v>0</v>
      </c>
      <c r="E110" s="14" t="str">
        <f>IFERROR(VLOOKUP('Race4-Boy'!$C110,TeamDec!$D$9:$H$465,5,FALSE),"")</f>
        <v/>
      </c>
      <c r="F110" s="16" t="str">
        <f>IFERROR(VLOOKUP('Race4-Boy'!$C110,TeamDec!$D$9:$H$465,3,FALSE),"")</f>
        <v/>
      </c>
      <c r="G110" s="14">
        <f>COUNTIF($E$9:E110,E110)</f>
        <v>51</v>
      </c>
      <c r="H110" s="60"/>
      <c r="J110" s="5"/>
    </row>
    <row r="111" spans="2:10" x14ac:dyDescent="0.35">
      <c r="B111" s="15"/>
      <c r="C111" s="6"/>
      <c r="D111" s="1">
        <f>+tblRace4B[[#This Row],[Position]]</f>
        <v>0</v>
      </c>
      <c r="E111" s="14" t="str">
        <f>IFERROR(VLOOKUP('Race4-Boy'!$C111,TeamDec!$D$9:$H$465,5,FALSE),"")</f>
        <v/>
      </c>
      <c r="F111" s="16" t="str">
        <f>IFERROR(VLOOKUP('Race4-Boy'!$C111,TeamDec!$D$9:$H$465,3,FALSE),"")</f>
        <v/>
      </c>
      <c r="G111" s="14">
        <f>COUNTIF($E$9:E111,E111)</f>
        <v>52</v>
      </c>
      <c r="H111" s="60"/>
      <c r="J111" s="5"/>
    </row>
    <row r="112" spans="2:10" x14ac:dyDescent="0.35">
      <c r="B112" s="15"/>
      <c r="C112" s="6"/>
      <c r="D112" s="1">
        <f>+tblRace4B[[#This Row],[Position]]</f>
        <v>0</v>
      </c>
      <c r="E112" s="14" t="str">
        <f>IFERROR(VLOOKUP('Race4-Boy'!$C112,TeamDec!$D$9:$H$465,5,FALSE),"")</f>
        <v/>
      </c>
      <c r="F112" s="16" t="str">
        <f>IFERROR(VLOOKUP('Race4-Boy'!$C112,TeamDec!$D$9:$H$465,3,FALSE),"")</f>
        <v/>
      </c>
      <c r="G112" s="14">
        <f>COUNTIF($E$9:E112,E112)</f>
        <v>53</v>
      </c>
      <c r="H112" s="60"/>
      <c r="J112" s="5"/>
    </row>
    <row r="113" spans="2:10" x14ac:dyDescent="0.35">
      <c r="B113" s="15"/>
      <c r="C113" s="6"/>
      <c r="D113" s="1">
        <f>+tblRace4B[[#This Row],[Position]]</f>
        <v>0</v>
      </c>
      <c r="E113" s="14" t="str">
        <f>IFERROR(VLOOKUP('Race4-Boy'!$C113,TeamDec!$D$9:$H$465,5,FALSE),"")</f>
        <v/>
      </c>
      <c r="F113" s="16" t="str">
        <f>IFERROR(VLOOKUP('Race4-Boy'!$C113,TeamDec!$D$9:$H$465,3,FALSE),"")</f>
        <v/>
      </c>
      <c r="G113" s="14">
        <f>COUNTIF($E$9:E113,E113)</f>
        <v>54</v>
      </c>
      <c r="H113" s="60"/>
      <c r="J113" s="5"/>
    </row>
    <row r="114" spans="2:10" x14ac:dyDescent="0.35">
      <c r="B114" s="15"/>
      <c r="C114" s="6"/>
      <c r="D114" s="1">
        <f>+tblRace4B[[#This Row],[Position]]</f>
        <v>0</v>
      </c>
      <c r="E114" s="14" t="str">
        <f>IFERROR(VLOOKUP('Race4-Boy'!$C114,TeamDec!$D$9:$H$465,5,FALSE),"")</f>
        <v/>
      </c>
      <c r="F114" s="16" t="str">
        <f>IFERROR(VLOOKUP('Race4-Boy'!$C114,TeamDec!$D$9:$H$465,3,FALSE),"")</f>
        <v/>
      </c>
      <c r="G114" s="14">
        <f>COUNTIF($E$9:E114,E114)</f>
        <v>55</v>
      </c>
      <c r="H114" s="60"/>
      <c r="J114" s="5"/>
    </row>
    <row r="115" spans="2:10" x14ac:dyDescent="0.35">
      <c r="B115" s="15"/>
      <c r="C115" s="6"/>
      <c r="D115" s="1">
        <f>+tblRace4B[[#This Row],[Position]]</f>
        <v>0</v>
      </c>
      <c r="E115" s="14" t="str">
        <f>IFERROR(VLOOKUP('Race4-Boy'!$C115,TeamDec!$D$9:$H$465,5,FALSE),"")</f>
        <v/>
      </c>
      <c r="F115" s="16" t="str">
        <f>IFERROR(VLOOKUP('Race4-Boy'!$C115,TeamDec!$D$9:$H$465,3,FALSE),"")</f>
        <v/>
      </c>
      <c r="G115" s="14">
        <f>COUNTIF($E$9:E115,E115)</f>
        <v>56</v>
      </c>
      <c r="H115" s="60"/>
      <c r="J115" s="5"/>
    </row>
    <row r="116" spans="2:10" x14ac:dyDescent="0.35">
      <c r="B116" s="15"/>
      <c r="C116" s="6"/>
      <c r="D116" s="1">
        <f>+tblRace4B[[#This Row],[Position]]</f>
        <v>0</v>
      </c>
      <c r="E116" s="14" t="str">
        <f>IFERROR(VLOOKUP('Race4-Boy'!$C116,TeamDec!$D$9:$H$465,5,FALSE),"")</f>
        <v/>
      </c>
      <c r="F116" s="16" t="str">
        <f>IFERROR(VLOOKUP('Race4-Boy'!$C116,TeamDec!$D$9:$H$465,3,FALSE),"")</f>
        <v/>
      </c>
      <c r="G116" s="14">
        <f>COUNTIF($E$9:E116,E116)</f>
        <v>57</v>
      </c>
      <c r="H116" s="60"/>
      <c r="J116" s="5"/>
    </row>
    <row r="117" spans="2:10" x14ac:dyDescent="0.35">
      <c r="B117" s="15"/>
      <c r="C117" s="6"/>
      <c r="D117" s="1">
        <f>+tblRace4B[[#This Row],[Position]]</f>
        <v>0</v>
      </c>
      <c r="E117" s="14" t="str">
        <f>IFERROR(VLOOKUP('Race4-Boy'!$C117,TeamDec!$D$9:$H$465,5,FALSE),"")</f>
        <v/>
      </c>
      <c r="F117" s="16" t="str">
        <f>IFERROR(VLOOKUP('Race4-Boy'!$C117,TeamDec!$D$9:$H$465,3,FALSE),"")</f>
        <v/>
      </c>
      <c r="G117" s="14">
        <f>COUNTIF($E$9:E117,E117)</f>
        <v>58</v>
      </c>
      <c r="H117" s="60"/>
      <c r="J117" s="5"/>
    </row>
    <row r="118" spans="2:10" x14ac:dyDescent="0.35">
      <c r="B118" s="15"/>
      <c r="C118" s="6"/>
      <c r="D118" s="1">
        <f>+tblRace4B[[#This Row],[Position]]</f>
        <v>0</v>
      </c>
      <c r="E118" s="14" t="str">
        <f>IFERROR(VLOOKUP('Race4-Boy'!$C118,TeamDec!$D$9:$H$465,5,FALSE),"")</f>
        <v/>
      </c>
      <c r="F118" s="16" t="str">
        <f>IFERROR(VLOOKUP('Race4-Boy'!$C118,TeamDec!$D$9:$H$465,3,FALSE),"")</f>
        <v/>
      </c>
      <c r="G118" s="14">
        <f>COUNTIF($E$9:E118,E118)</f>
        <v>59</v>
      </c>
      <c r="H118" s="60"/>
      <c r="J118" s="5"/>
    </row>
    <row r="119" spans="2:10" x14ac:dyDescent="0.35">
      <c r="B119" s="15"/>
      <c r="C119" s="6"/>
      <c r="D119" s="1">
        <f>+tblRace4B[[#This Row],[Position]]</f>
        <v>0</v>
      </c>
      <c r="E119" s="14" t="str">
        <f>IFERROR(VLOOKUP('Race4-Boy'!$C119,TeamDec!$D$9:$H$465,5,FALSE),"")</f>
        <v/>
      </c>
      <c r="F119" s="16" t="str">
        <f>IFERROR(VLOOKUP('Race4-Boy'!$C119,TeamDec!$D$9:$H$465,3,FALSE),"")</f>
        <v/>
      </c>
      <c r="G119" s="14">
        <f>COUNTIF($E$9:E119,E119)</f>
        <v>60</v>
      </c>
      <c r="H119" s="60"/>
      <c r="J119" s="5"/>
    </row>
    <row r="120" spans="2:10" x14ac:dyDescent="0.35">
      <c r="B120" s="15"/>
      <c r="C120" s="6"/>
      <c r="D120" s="1">
        <f>+tblRace4B[[#This Row],[Position]]</f>
        <v>0</v>
      </c>
      <c r="E120" s="14" t="str">
        <f>IFERROR(VLOOKUP('Race4-Boy'!$C120,TeamDec!$D$9:$H$465,5,FALSE),"")</f>
        <v/>
      </c>
      <c r="F120" s="16" t="str">
        <f>IFERROR(VLOOKUP('Race4-Boy'!$C120,TeamDec!$D$9:$H$465,3,FALSE),"")</f>
        <v/>
      </c>
      <c r="G120" s="14">
        <f>COUNTIF($E$9:E120,E120)</f>
        <v>61</v>
      </c>
      <c r="H120" s="60"/>
      <c r="J120" s="5"/>
    </row>
    <row r="121" spans="2:10" x14ac:dyDescent="0.35">
      <c r="B121" s="15"/>
      <c r="C121" s="6"/>
      <c r="D121" s="1">
        <f>+tblRace4B[[#This Row],[Position]]</f>
        <v>0</v>
      </c>
      <c r="E121" s="14" t="str">
        <f>IFERROR(VLOOKUP('Race4-Boy'!$C121,TeamDec!$D$9:$H$465,5,FALSE),"")</f>
        <v/>
      </c>
      <c r="F121" s="16" t="str">
        <f>IFERROR(VLOOKUP('Race4-Boy'!$C121,TeamDec!$D$9:$H$465,3,FALSE),"")</f>
        <v/>
      </c>
      <c r="G121" s="14">
        <f>COUNTIF($E$9:E121,E121)</f>
        <v>62</v>
      </c>
      <c r="H121" s="60"/>
      <c r="J121" s="5"/>
    </row>
    <row r="122" spans="2:10" x14ac:dyDescent="0.35">
      <c r="B122" s="15"/>
      <c r="C122" s="6"/>
      <c r="D122" s="1">
        <f>+tblRace4B[[#This Row],[Position]]</f>
        <v>0</v>
      </c>
      <c r="E122" s="14" t="str">
        <f>IFERROR(VLOOKUP('Race4-Boy'!$C122,TeamDec!$D$9:$H$465,5,FALSE),"")</f>
        <v/>
      </c>
      <c r="F122" s="16" t="str">
        <f>IFERROR(VLOOKUP('Race4-Boy'!$C122,TeamDec!$D$9:$H$465,3,FALSE),"")</f>
        <v/>
      </c>
      <c r="G122" s="14">
        <f>COUNTIF($E$9:E122,E122)</f>
        <v>63</v>
      </c>
      <c r="H122" s="60"/>
      <c r="J122" s="5"/>
    </row>
    <row r="123" spans="2:10" x14ac:dyDescent="0.35">
      <c r="B123" s="15"/>
      <c r="C123" s="6"/>
      <c r="D123" s="1">
        <f>+tblRace4B[[#This Row],[Position]]</f>
        <v>0</v>
      </c>
      <c r="E123" s="14" t="str">
        <f>IFERROR(VLOOKUP('Race4-Boy'!$C123,TeamDec!$D$9:$H$465,5,FALSE),"")</f>
        <v/>
      </c>
      <c r="F123" s="16" t="str">
        <f>IFERROR(VLOOKUP('Race4-Boy'!$C123,TeamDec!$D$9:$H$465,3,FALSE),"")</f>
        <v/>
      </c>
      <c r="G123" s="14">
        <f>COUNTIF($E$9:E123,E123)</f>
        <v>64</v>
      </c>
      <c r="H123" s="60"/>
      <c r="J123" s="5"/>
    </row>
    <row r="124" spans="2:10" x14ac:dyDescent="0.35">
      <c r="B124" s="15"/>
      <c r="C124" s="6"/>
      <c r="D124" s="1">
        <f>+tblRace4B[[#This Row],[Position]]</f>
        <v>0</v>
      </c>
      <c r="E124" s="14" t="str">
        <f>IFERROR(VLOOKUP('Race4-Boy'!$C124,TeamDec!$D$9:$H$465,5,FALSE),"")</f>
        <v/>
      </c>
      <c r="F124" s="16" t="str">
        <f>IFERROR(VLOOKUP('Race4-Boy'!$C124,TeamDec!$D$9:$H$465,3,FALSE),"")</f>
        <v/>
      </c>
      <c r="G124" s="14">
        <f>COUNTIF($E$9:E124,E124)</f>
        <v>65</v>
      </c>
      <c r="H124" s="60"/>
      <c r="J124" s="5"/>
    </row>
    <row r="125" spans="2:10" x14ac:dyDescent="0.35">
      <c r="B125" s="15"/>
      <c r="C125" s="6"/>
      <c r="D125" s="1">
        <f>+tblRace4B[[#This Row],[Position]]</f>
        <v>0</v>
      </c>
      <c r="E125" s="14" t="str">
        <f>IFERROR(VLOOKUP('Race4-Boy'!$C125,TeamDec!$D$9:$H$465,5,FALSE),"")</f>
        <v/>
      </c>
      <c r="F125" s="16" t="str">
        <f>IFERROR(VLOOKUP('Race4-Boy'!$C125,TeamDec!$D$9:$H$465,3,FALSE),"")</f>
        <v/>
      </c>
      <c r="G125" s="14">
        <f>COUNTIF($E$9:E125,E125)</f>
        <v>66</v>
      </c>
      <c r="H125" s="60"/>
      <c r="J125" s="5"/>
    </row>
    <row r="126" spans="2:10" x14ac:dyDescent="0.35">
      <c r="B126" s="15"/>
      <c r="C126" s="6"/>
      <c r="D126" s="1">
        <f>+tblRace4B[[#This Row],[Position]]</f>
        <v>0</v>
      </c>
      <c r="E126" s="14" t="str">
        <f>IFERROR(VLOOKUP('Race4-Boy'!$C126,TeamDec!$D$9:$H$465,5,FALSE),"")</f>
        <v/>
      </c>
      <c r="F126" s="16" t="str">
        <f>IFERROR(VLOOKUP('Race4-Boy'!$C126,TeamDec!$D$9:$H$465,3,FALSE),"")</f>
        <v/>
      </c>
      <c r="G126" s="14">
        <f>COUNTIF($E$9:E126,E126)</f>
        <v>67</v>
      </c>
      <c r="H126" s="60"/>
      <c r="J126" s="5"/>
    </row>
    <row r="127" spans="2:10" x14ac:dyDescent="0.35">
      <c r="B127" s="15"/>
      <c r="C127" s="6"/>
      <c r="D127" s="1">
        <f>+tblRace4B[[#This Row],[Position]]</f>
        <v>0</v>
      </c>
      <c r="E127" s="14" t="str">
        <f>IFERROR(VLOOKUP('Race4-Boy'!$C127,TeamDec!$D$9:$H$465,5,FALSE),"")</f>
        <v/>
      </c>
      <c r="F127" s="16" t="str">
        <f>IFERROR(VLOOKUP('Race4-Boy'!$C127,TeamDec!$D$9:$H$465,3,FALSE),"")</f>
        <v/>
      </c>
      <c r="G127" s="14">
        <f>COUNTIF($E$9:E127,E127)</f>
        <v>68</v>
      </c>
      <c r="H127" s="60"/>
      <c r="J127" s="5"/>
    </row>
    <row r="128" spans="2:10" x14ac:dyDescent="0.35">
      <c r="B128" s="15"/>
      <c r="C128" s="6"/>
      <c r="D128" s="1">
        <f>+tblRace4B[[#This Row],[Position]]</f>
        <v>0</v>
      </c>
      <c r="E128" s="14" t="str">
        <f>IFERROR(VLOOKUP('Race4-Boy'!$C128,TeamDec!$D$9:$H$465,5,FALSE),"")</f>
        <v/>
      </c>
      <c r="F128" s="16" t="str">
        <f>IFERROR(VLOOKUP('Race4-Boy'!$C128,TeamDec!$D$9:$H$465,3,FALSE),"")</f>
        <v/>
      </c>
      <c r="G128" s="14">
        <f>COUNTIF($E$9:E128,E128)</f>
        <v>69</v>
      </c>
      <c r="H128" s="60"/>
      <c r="J128" s="5"/>
    </row>
    <row r="129" spans="2:10" x14ac:dyDescent="0.35">
      <c r="B129" s="15"/>
      <c r="C129" s="6"/>
      <c r="D129" s="1">
        <f>+tblRace4B[[#This Row],[Position]]</f>
        <v>0</v>
      </c>
      <c r="E129" s="14" t="str">
        <f>IFERROR(VLOOKUP('Race4-Boy'!$C129,TeamDec!$D$9:$H$465,5,FALSE),"")</f>
        <v/>
      </c>
      <c r="F129" s="16" t="str">
        <f>IFERROR(VLOOKUP('Race4-Boy'!$C129,TeamDec!$D$9:$H$465,3,FALSE),"")</f>
        <v/>
      </c>
      <c r="G129" s="14">
        <f>COUNTIF($E$9:E129,E129)</f>
        <v>70</v>
      </c>
      <c r="H129" s="60"/>
      <c r="J129" s="5"/>
    </row>
    <row r="130" spans="2:10" x14ac:dyDescent="0.35">
      <c r="B130" s="15"/>
      <c r="C130" s="6"/>
      <c r="D130" s="1">
        <f>+tblRace4B[[#This Row],[Position]]</f>
        <v>0</v>
      </c>
      <c r="E130" s="14" t="str">
        <f>IFERROR(VLOOKUP('Race4-Boy'!$C130,TeamDec!$D$9:$H$465,5,FALSE),"")</f>
        <v/>
      </c>
      <c r="F130" s="16" t="str">
        <f>IFERROR(VLOOKUP('Race4-Boy'!$C130,TeamDec!$D$9:$H$465,3,FALSE),"")</f>
        <v/>
      </c>
      <c r="G130" s="14">
        <f>COUNTIF($E$9:E130,E130)</f>
        <v>71</v>
      </c>
      <c r="H130" s="60"/>
      <c r="J130" s="5"/>
    </row>
    <row r="131" spans="2:10" x14ac:dyDescent="0.35">
      <c r="B131" s="15"/>
      <c r="C131" s="6"/>
      <c r="D131" s="1">
        <f>+tblRace4B[[#This Row],[Position]]</f>
        <v>0</v>
      </c>
      <c r="E131" s="14" t="str">
        <f>IFERROR(VLOOKUP('Race4-Boy'!$C131,TeamDec!$D$9:$H$465,5,FALSE),"")</f>
        <v/>
      </c>
      <c r="F131" s="16" t="str">
        <f>IFERROR(VLOOKUP('Race4-Boy'!$C131,TeamDec!$D$9:$H$465,3,FALSE),"")</f>
        <v/>
      </c>
      <c r="G131" s="14">
        <f>COUNTIF($E$9:E131,E131)</f>
        <v>72</v>
      </c>
      <c r="H131" s="60"/>
      <c r="J131" s="5"/>
    </row>
    <row r="132" spans="2:10" x14ac:dyDescent="0.35">
      <c r="B132" s="15"/>
      <c r="C132" s="6"/>
      <c r="D132" s="1">
        <f>+tblRace4B[[#This Row],[Position]]</f>
        <v>0</v>
      </c>
      <c r="E132" s="14" t="str">
        <f>IFERROR(VLOOKUP('Race4-Boy'!$C132,TeamDec!$D$9:$H$465,5,FALSE),"")</f>
        <v/>
      </c>
      <c r="F132" s="16" t="str">
        <f>IFERROR(VLOOKUP('Race4-Boy'!$C132,TeamDec!$D$9:$H$465,3,FALSE),"")</f>
        <v/>
      </c>
      <c r="G132" s="14">
        <f>COUNTIF($E$9:E132,E132)</f>
        <v>73</v>
      </c>
      <c r="H132" s="60"/>
      <c r="J132" s="5"/>
    </row>
    <row r="133" spans="2:10" x14ac:dyDescent="0.35">
      <c r="B133" s="15"/>
      <c r="C133" s="6"/>
      <c r="D133" s="1">
        <f>+tblRace4B[[#This Row],[Position]]</f>
        <v>0</v>
      </c>
      <c r="E133" s="14" t="str">
        <f>IFERROR(VLOOKUP('Race4-Boy'!$C133,TeamDec!$D$9:$H$465,5,FALSE),"")</f>
        <v/>
      </c>
      <c r="F133" s="16" t="str">
        <f>IFERROR(VLOOKUP('Race4-Boy'!$C133,TeamDec!$D$9:$H$465,3,FALSE),"")</f>
        <v/>
      </c>
      <c r="G133" s="14">
        <f>COUNTIF($E$9:E133,E133)</f>
        <v>74</v>
      </c>
      <c r="H133" s="60"/>
      <c r="J133" s="5"/>
    </row>
    <row r="134" spans="2:10" x14ac:dyDescent="0.35">
      <c r="B134" s="15"/>
      <c r="C134" s="6"/>
      <c r="D134" s="1">
        <f>+tblRace4B[[#This Row],[Position]]</f>
        <v>0</v>
      </c>
      <c r="E134" s="14" t="str">
        <f>IFERROR(VLOOKUP('Race4-Boy'!$C134,TeamDec!$D$9:$H$465,5,FALSE),"")</f>
        <v/>
      </c>
      <c r="F134" s="16" t="str">
        <f>IFERROR(VLOOKUP('Race4-Boy'!$C134,TeamDec!$D$9:$H$465,3,FALSE),"")</f>
        <v/>
      </c>
      <c r="G134" s="14">
        <f>COUNTIF($E$9:E134,E134)</f>
        <v>75</v>
      </c>
      <c r="H134" s="60"/>
      <c r="J134" s="5"/>
    </row>
    <row r="135" spans="2:10" x14ac:dyDescent="0.35">
      <c r="B135" s="15"/>
      <c r="C135" s="6"/>
      <c r="D135" s="1">
        <f>+tblRace4B[[#This Row],[Position]]</f>
        <v>0</v>
      </c>
      <c r="E135" s="14" t="str">
        <f>IFERROR(VLOOKUP('Race4-Boy'!$C135,TeamDec!$D$9:$H$465,5,FALSE),"")</f>
        <v/>
      </c>
      <c r="F135" s="16" t="str">
        <f>IFERROR(VLOOKUP('Race4-Boy'!$C135,TeamDec!$D$9:$H$465,3,FALSE),"")</f>
        <v/>
      </c>
      <c r="G135" s="14">
        <f>COUNTIF($E$9:E135,E135)</f>
        <v>76</v>
      </c>
      <c r="H135" s="60"/>
      <c r="J135" s="5"/>
    </row>
    <row r="136" spans="2:10" x14ac:dyDescent="0.35">
      <c r="B136" s="15"/>
      <c r="C136" s="6"/>
      <c r="D136" s="1">
        <f>+tblRace4B[[#This Row],[Position]]</f>
        <v>0</v>
      </c>
      <c r="E136" s="14" t="str">
        <f>IFERROR(VLOOKUP('Race4-Boy'!$C136,TeamDec!$D$9:$H$465,5,FALSE),"")</f>
        <v/>
      </c>
      <c r="F136" s="16" t="str">
        <f>IFERROR(VLOOKUP('Race4-Boy'!$C136,TeamDec!$D$9:$H$465,3,FALSE),"")</f>
        <v/>
      </c>
      <c r="G136" s="14">
        <f>COUNTIF($E$9:E136,E136)</f>
        <v>77</v>
      </c>
      <c r="H136" s="60"/>
      <c r="J136" s="5"/>
    </row>
    <row r="137" spans="2:10" x14ac:dyDescent="0.35">
      <c r="B137" s="15"/>
      <c r="C137" s="6"/>
      <c r="D137" s="1">
        <f>+tblRace4B[[#This Row],[Position]]</f>
        <v>0</v>
      </c>
      <c r="E137" s="14" t="str">
        <f>IFERROR(VLOOKUP('Race4-Boy'!$C137,TeamDec!$D$9:$H$465,5,FALSE),"")</f>
        <v/>
      </c>
      <c r="F137" s="16" t="str">
        <f>IFERROR(VLOOKUP('Race4-Boy'!$C137,TeamDec!$D$9:$H$465,3,FALSE),"")</f>
        <v/>
      </c>
      <c r="G137" s="14">
        <f>COUNTIF($E$9:E137,E137)</f>
        <v>78</v>
      </c>
      <c r="H137" s="60"/>
      <c r="J137" s="5"/>
    </row>
    <row r="138" spans="2:10" x14ac:dyDescent="0.35">
      <c r="B138" s="15"/>
      <c r="C138" s="6"/>
      <c r="D138" s="1">
        <f>+tblRace4B[[#This Row],[Position]]</f>
        <v>0</v>
      </c>
      <c r="E138" s="14" t="str">
        <f>IFERROR(VLOOKUP('Race4-Boy'!$C138,TeamDec!$D$9:$H$465,5,FALSE),"")</f>
        <v/>
      </c>
      <c r="F138" s="16" t="str">
        <f>IFERROR(VLOOKUP('Race4-Boy'!$C138,TeamDec!$D$9:$H$465,3,FALSE),"")</f>
        <v/>
      </c>
      <c r="G138" s="14">
        <f>COUNTIF($E$9:E138,E138)</f>
        <v>79</v>
      </c>
      <c r="H138" s="60"/>
      <c r="J138" s="5"/>
    </row>
    <row r="139" spans="2:10" x14ac:dyDescent="0.35">
      <c r="B139" s="15"/>
      <c r="C139" s="6"/>
      <c r="D139" s="1">
        <f>+tblRace4B[[#This Row],[Position]]</f>
        <v>0</v>
      </c>
      <c r="E139" s="14" t="str">
        <f>IFERROR(VLOOKUP('Race4-Boy'!$C139,TeamDec!$D$9:$H$465,5,FALSE),"")</f>
        <v/>
      </c>
      <c r="F139" s="16" t="str">
        <f>IFERROR(VLOOKUP('Race4-Boy'!$C139,TeamDec!$D$9:$H$465,3,FALSE),"")</f>
        <v/>
      </c>
      <c r="G139" s="14">
        <f>COUNTIF($E$9:E139,E139)</f>
        <v>80</v>
      </c>
      <c r="H139" s="60"/>
      <c r="J139" s="5"/>
    </row>
    <row r="140" spans="2:10" x14ac:dyDescent="0.35">
      <c r="B140" s="15"/>
      <c r="C140" s="6"/>
      <c r="D140" s="1">
        <f>+tblRace4B[[#This Row],[Position]]</f>
        <v>0</v>
      </c>
      <c r="E140" s="14" t="str">
        <f>IFERROR(VLOOKUP('Race4-Boy'!$C140,TeamDec!$D$9:$H$465,5,FALSE),"")</f>
        <v/>
      </c>
      <c r="F140" s="16" t="str">
        <f>IFERROR(VLOOKUP('Race4-Boy'!$C140,TeamDec!$D$9:$H$465,3,FALSE),"")</f>
        <v/>
      </c>
      <c r="G140" s="14">
        <f>COUNTIF($E$9:E140,E140)</f>
        <v>81</v>
      </c>
      <c r="H140" s="60"/>
      <c r="J140" s="5"/>
    </row>
    <row r="141" spans="2:10" x14ac:dyDescent="0.35">
      <c r="B141" s="15"/>
      <c r="C141" s="6"/>
      <c r="D141" s="1">
        <f>+tblRace4B[[#This Row],[Position]]</f>
        <v>0</v>
      </c>
      <c r="E141" s="14" t="str">
        <f>IFERROR(VLOOKUP('Race4-Boy'!$C141,TeamDec!$D$9:$H$465,5,FALSE),"")</f>
        <v/>
      </c>
      <c r="F141" s="16" t="str">
        <f>IFERROR(VLOOKUP('Race4-Boy'!$C141,TeamDec!$D$9:$H$465,3,FALSE),"")</f>
        <v/>
      </c>
      <c r="G141" s="14">
        <f>COUNTIF($E$9:E141,E141)</f>
        <v>82</v>
      </c>
      <c r="H141" s="60"/>
      <c r="J141" s="5"/>
    </row>
    <row r="142" spans="2:10" x14ac:dyDescent="0.35">
      <c r="B142" s="15"/>
      <c r="C142" s="6"/>
      <c r="D142" s="1">
        <f>+tblRace4B[[#This Row],[Position]]</f>
        <v>0</v>
      </c>
      <c r="E142" s="14" t="str">
        <f>IFERROR(VLOOKUP('Race4-Boy'!$C142,TeamDec!$D$9:$H$465,5,FALSE),"")</f>
        <v/>
      </c>
      <c r="F142" s="16" t="str">
        <f>IFERROR(VLOOKUP('Race4-Boy'!$C142,TeamDec!$D$9:$H$465,3,FALSE),"")</f>
        <v/>
      </c>
      <c r="G142" s="14">
        <f>COUNTIF($E$9:E142,E142)</f>
        <v>83</v>
      </c>
      <c r="H142" s="60"/>
      <c r="J142" s="5"/>
    </row>
    <row r="143" spans="2:10" x14ac:dyDescent="0.35">
      <c r="B143" s="15"/>
      <c r="C143" s="6"/>
      <c r="D143" s="1">
        <f>+tblRace4B[[#This Row],[Position]]</f>
        <v>0</v>
      </c>
      <c r="E143" s="14" t="str">
        <f>IFERROR(VLOOKUP('Race4-Boy'!$C143,TeamDec!$D$9:$H$465,5,FALSE),"")</f>
        <v/>
      </c>
      <c r="F143" s="16" t="str">
        <f>IFERROR(VLOOKUP('Race4-Boy'!$C143,TeamDec!$D$9:$H$465,3,FALSE),"")</f>
        <v/>
      </c>
      <c r="G143" s="14">
        <f>COUNTIF($E$9:E143,E143)</f>
        <v>84</v>
      </c>
      <c r="H143" s="60"/>
      <c r="J143" s="5"/>
    </row>
    <row r="144" spans="2:10" x14ac:dyDescent="0.35">
      <c r="B144" s="15"/>
      <c r="C144" s="6"/>
      <c r="D144" s="1">
        <f>+tblRace4B[[#This Row],[Position]]</f>
        <v>0</v>
      </c>
      <c r="E144" s="14" t="str">
        <f>IFERROR(VLOOKUP('Race4-Boy'!$C144,TeamDec!$D$9:$H$465,5,FALSE),"")</f>
        <v/>
      </c>
      <c r="F144" s="16" t="str">
        <f>IFERROR(VLOOKUP('Race4-Boy'!$C144,TeamDec!$D$9:$H$465,3,FALSE),"")</f>
        <v/>
      </c>
      <c r="G144" s="14">
        <f>COUNTIF($E$9:E144,E144)</f>
        <v>85</v>
      </c>
      <c r="H144" s="60"/>
      <c r="J144" s="5"/>
    </row>
    <row r="145" spans="2:10" x14ac:dyDescent="0.35">
      <c r="B145" s="15"/>
      <c r="C145" s="6"/>
      <c r="D145" s="1">
        <f>+tblRace4B[[#This Row],[Position]]</f>
        <v>0</v>
      </c>
      <c r="E145" s="14" t="str">
        <f>IFERROR(VLOOKUP('Race4-Boy'!$C145,TeamDec!$D$9:$H$465,5,FALSE),"")</f>
        <v/>
      </c>
      <c r="F145" s="16" t="str">
        <f>IFERROR(VLOOKUP('Race4-Boy'!$C145,TeamDec!$D$9:$H$465,3,FALSE),"")</f>
        <v/>
      </c>
      <c r="G145" s="14">
        <f>COUNTIF($E$9:E145,E145)</f>
        <v>86</v>
      </c>
      <c r="H145" s="60"/>
      <c r="J145" s="5"/>
    </row>
    <row r="146" spans="2:10" x14ac:dyDescent="0.35">
      <c r="B146" s="15"/>
      <c r="C146" s="6"/>
      <c r="D146" s="1">
        <f>+tblRace4B[[#This Row],[Position]]</f>
        <v>0</v>
      </c>
      <c r="E146" s="14" t="str">
        <f>IFERROR(VLOOKUP('Race4-Boy'!$C146,TeamDec!$D$9:$H$465,5,FALSE),"")</f>
        <v/>
      </c>
      <c r="F146" s="16" t="str">
        <f>IFERROR(VLOOKUP('Race4-Boy'!$C146,TeamDec!$D$9:$H$465,3,FALSE),"")</f>
        <v/>
      </c>
      <c r="G146" s="14">
        <f>COUNTIF($E$9:E146,E146)</f>
        <v>87</v>
      </c>
      <c r="H146" s="60"/>
      <c r="J146" s="5"/>
    </row>
    <row r="147" spans="2:10" x14ac:dyDescent="0.35">
      <c r="B147" s="15"/>
      <c r="C147" s="6"/>
      <c r="D147" s="1">
        <f>+tblRace4B[[#This Row],[Position]]</f>
        <v>0</v>
      </c>
      <c r="E147" s="14" t="str">
        <f>IFERROR(VLOOKUP('Race4-Boy'!$C147,TeamDec!$D$9:$H$465,5,FALSE),"")</f>
        <v/>
      </c>
      <c r="F147" s="16" t="str">
        <f>IFERROR(VLOOKUP('Race4-Boy'!$C147,TeamDec!$D$9:$H$465,3,FALSE),"")</f>
        <v/>
      </c>
      <c r="G147" s="14">
        <f>COUNTIF($E$9:E147,E147)</f>
        <v>88</v>
      </c>
      <c r="H147" s="60"/>
      <c r="J147" s="5"/>
    </row>
    <row r="148" spans="2:10" x14ac:dyDescent="0.35">
      <c r="B148" s="15"/>
      <c r="C148" s="6"/>
      <c r="D148" s="1">
        <f>+tblRace4B[[#This Row],[Position]]</f>
        <v>0</v>
      </c>
      <c r="E148" s="14" t="str">
        <f>IFERROR(VLOOKUP('Race4-Boy'!$C148,TeamDec!$D$9:$H$465,5,FALSE),"")</f>
        <v/>
      </c>
      <c r="F148" s="16" t="str">
        <f>IFERROR(VLOOKUP('Race4-Boy'!$C148,TeamDec!$D$9:$H$465,3,FALSE),"")</f>
        <v/>
      </c>
      <c r="G148" s="14">
        <f>COUNTIF($E$9:E148,E148)</f>
        <v>89</v>
      </c>
      <c r="H148" s="60"/>
      <c r="J148" s="5"/>
    </row>
    <row r="149" spans="2:10" x14ac:dyDescent="0.35">
      <c r="B149" s="15"/>
      <c r="C149" s="6"/>
      <c r="D149" s="1">
        <f>+tblRace4B[[#This Row],[Position]]</f>
        <v>0</v>
      </c>
      <c r="E149" s="14" t="str">
        <f>IFERROR(VLOOKUP('Race4-Boy'!$C149,TeamDec!$D$9:$H$465,5,FALSE),"")</f>
        <v/>
      </c>
      <c r="F149" s="16" t="str">
        <f>IFERROR(VLOOKUP('Race4-Boy'!$C149,TeamDec!$D$9:$H$465,3,FALSE),"")</f>
        <v/>
      </c>
      <c r="G149" s="14">
        <f>COUNTIF($E$9:E149,E149)</f>
        <v>90</v>
      </c>
      <c r="H149" s="60"/>
      <c r="J149" s="5"/>
    </row>
    <row r="150" spans="2:10" x14ac:dyDescent="0.35">
      <c r="B150" s="15"/>
      <c r="C150" s="6"/>
      <c r="D150" s="1">
        <f>+tblRace4B[[#This Row],[Position]]</f>
        <v>0</v>
      </c>
      <c r="E150" s="14" t="str">
        <f>IFERROR(VLOOKUP('Race4-Boy'!$C150,TeamDec!$D$9:$H$465,5,FALSE),"")</f>
        <v/>
      </c>
      <c r="F150" s="16" t="str">
        <f>IFERROR(VLOOKUP('Race4-Boy'!$C150,TeamDec!$D$9:$H$465,3,FALSE),"")</f>
        <v/>
      </c>
      <c r="G150" s="14">
        <f>COUNTIF($E$9:E150,E150)</f>
        <v>91</v>
      </c>
      <c r="H150" s="60"/>
      <c r="J150" s="5"/>
    </row>
    <row r="151" spans="2:10" x14ac:dyDescent="0.35">
      <c r="B151" s="15"/>
      <c r="C151" s="6"/>
      <c r="D151" s="1">
        <f>+tblRace4B[[#This Row],[Position]]</f>
        <v>0</v>
      </c>
      <c r="E151" s="14" t="str">
        <f>IFERROR(VLOOKUP('Race4-Boy'!$C151,TeamDec!$D$9:$H$465,5,FALSE),"")</f>
        <v/>
      </c>
      <c r="F151" s="16" t="str">
        <f>IFERROR(VLOOKUP('Race4-Boy'!$C151,TeamDec!$D$9:$H$465,3,FALSE),"")</f>
        <v/>
      </c>
      <c r="G151" s="14">
        <f>COUNTIF($E$9:E151,E151)</f>
        <v>92</v>
      </c>
      <c r="H151" s="60"/>
      <c r="J151" s="5"/>
    </row>
    <row r="152" spans="2:10" x14ac:dyDescent="0.35">
      <c r="B152" s="15"/>
      <c r="C152" s="6"/>
      <c r="D152" s="1">
        <f>+tblRace4B[[#This Row],[Position]]</f>
        <v>0</v>
      </c>
      <c r="E152" s="14" t="str">
        <f>IFERROR(VLOOKUP('Race4-Boy'!$C152,TeamDec!$D$9:$H$465,5,FALSE),"")</f>
        <v/>
      </c>
      <c r="F152" s="16" t="str">
        <f>IFERROR(VLOOKUP('Race4-Boy'!$C152,TeamDec!$D$9:$H$465,3,FALSE),"")</f>
        <v/>
      </c>
      <c r="G152" s="14">
        <f>COUNTIF($E$9:E152,E152)</f>
        <v>93</v>
      </c>
      <c r="H152" s="60"/>
      <c r="J152" s="5"/>
    </row>
    <row r="153" spans="2:10" x14ac:dyDescent="0.35">
      <c r="B153" s="15"/>
      <c r="C153" s="6"/>
      <c r="D153" s="1">
        <f>+tblRace4B[[#This Row],[Position]]</f>
        <v>0</v>
      </c>
      <c r="E153" s="14" t="str">
        <f>IFERROR(VLOOKUP('Race4-Boy'!$C153,TeamDec!$D$9:$H$465,5,FALSE),"")</f>
        <v/>
      </c>
      <c r="F153" s="16" t="str">
        <f>IFERROR(VLOOKUP('Race4-Boy'!$C153,TeamDec!$D$9:$H$465,3,FALSE),"")</f>
        <v/>
      </c>
      <c r="G153" s="14">
        <f>COUNTIF($E$9:E153,E153)</f>
        <v>94</v>
      </c>
      <c r="H153" s="60"/>
      <c r="J153" s="5"/>
    </row>
    <row r="154" spans="2:10" x14ac:dyDescent="0.35">
      <c r="B154" s="15"/>
      <c r="C154" s="6"/>
      <c r="D154" s="1">
        <f>+tblRace4B[[#This Row],[Position]]</f>
        <v>0</v>
      </c>
      <c r="E154" s="14" t="str">
        <f>IFERROR(VLOOKUP('Race4-Boy'!$C154,TeamDec!$D$9:$H$465,5,FALSE),"")</f>
        <v/>
      </c>
      <c r="F154" s="16" t="str">
        <f>IFERROR(VLOOKUP('Race4-Boy'!$C154,TeamDec!$D$9:$H$465,3,FALSE),"")</f>
        <v/>
      </c>
      <c r="G154" s="14">
        <f>COUNTIF($E$9:E154,E154)</f>
        <v>95</v>
      </c>
      <c r="H154" s="60"/>
      <c r="J154" s="5"/>
    </row>
    <row r="155" spans="2:10" x14ac:dyDescent="0.35">
      <c r="B155" s="15"/>
      <c r="C155" s="6"/>
      <c r="D155" s="1">
        <f>+tblRace4B[[#This Row],[Position]]</f>
        <v>0</v>
      </c>
      <c r="E155" s="14" t="str">
        <f>IFERROR(VLOOKUP('Race4-Boy'!$C155,TeamDec!$D$9:$H$465,5,FALSE),"")</f>
        <v/>
      </c>
      <c r="F155" s="16" t="str">
        <f>IFERROR(VLOOKUP('Race4-Boy'!$C155,TeamDec!$D$9:$H$465,3,FALSE),"")</f>
        <v/>
      </c>
      <c r="G155" s="14">
        <f>COUNTIF($E$9:E155,E155)</f>
        <v>96</v>
      </c>
      <c r="H155" s="60"/>
      <c r="J155" s="5"/>
    </row>
    <row r="156" spans="2:10" x14ac:dyDescent="0.35">
      <c r="B156" s="15"/>
      <c r="C156" s="6"/>
      <c r="D156" s="1">
        <f>+tblRace4B[[#This Row],[Position]]</f>
        <v>0</v>
      </c>
      <c r="E156" s="14" t="str">
        <f>IFERROR(VLOOKUP('Race4-Boy'!$C156,TeamDec!$D$9:$H$465,5,FALSE),"")</f>
        <v/>
      </c>
      <c r="F156" s="16" t="str">
        <f>IFERROR(VLOOKUP('Race4-Boy'!$C156,TeamDec!$D$9:$H$465,3,FALSE),"")</f>
        <v/>
      </c>
      <c r="G156" s="14">
        <f>COUNTIF($E$9:E156,E156)</f>
        <v>97</v>
      </c>
      <c r="H156" s="60"/>
      <c r="J156" s="5"/>
    </row>
    <row r="157" spans="2:10" x14ac:dyDescent="0.35">
      <c r="B157" s="15"/>
      <c r="C157" s="6"/>
      <c r="D157" s="1">
        <f>+tblRace4B[[#This Row],[Position]]</f>
        <v>0</v>
      </c>
      <c r="E157" s="14" t="str">
        <f>IFERROR(VLOOKUP('Race4-Boy'!$C157,TeamDec!$D$9:$H$465,5,FALSE),"")</f>
        <v/>
      </c>
      <c r="F157" s="16" t="str">
        <f>IFERROR(VLOOKUP('Race4-Boy'!$C157,TeamDec!$D$9:$H$465,3,FALSE),"")</f>
        <v/>
      </c>
      <c r="G157" s="14">
        <f>COUNTIF($E$9:E157,E157)</f>
        <v>98</v>
      </c>
      <c r="H157" s="60"/>
      <c r="J157" s="5"/>
    </row>
    <row r="158" spans="2:10" x14ac:dyDescent="0.35">
      <c r="B158" s="15"/>
      <c r="C158" s="6"/>
      <c r="D158" s="1">
        <f>+tblRace4B[[#This Row],[Position]]</f>
        <v>0</v>
      </c>
      <c r="E158" s="14" t="str">
        <f>IFERROR(VLOOKUP('Race4-Boy'!$C158,TeamDec!$D$9:$H$465,5,FALSE),"")</f>
        <v/>
      </c>
      <c r="F158" s="16" t="str">
        <f>IFERROR(VLOOKUP('Race4-Boy'!$C158,TeamDec!$D$9:$H$465,3,FALSE),"")</f>
        <v/>
      </c>
      <c r="G158" s="14">
        <f>COUNTIF($E$9:E158,E158)</f>
        <v>99</v>
      </c>
      <c r="H158" s="60"/>
      <c r="J158" s="5"/>
    </row>
    <row r="159" spans="2:10" x14ac:dyDescent="0.35">
      <c r="B159" s="15"/>
      <c r="C159" s="6"/>
      <c r="D159" s="1">
        <f>+tblRace4B[[#This Row],[Position]]</f>
        <v>0</v>
      </c>
      <c r="E159" s="14" t="str">
        <f>IFERROR(VLOOKUP('Race4-Boy'!$C159,TeamDec!$D$9:$H$465,5,FALSE),"")</f>
        <v/>
      </c>
      <c r="F159" s="16" t="str">
        <f>IFERROR(VLOOKUP('Race4-Boy'!$C159,TeamDec!$D$9:$H$465,3,FALSE),"")</f>
        <v/>
      </c>
      <c r="G159" s="14">
        <f>COUNTIF($E$9:E159,E159)</f>
        <v>100</v>
      </c>
      <c r="H159" s="60"/>
      <c r="J159" s="5"/>
    </row>
    <row r="160" spans="2:10" x14ac:dyDescent="0.35">
      <c r="B160" s="15"/>
      <c r="C160" s="6"/>
      <c r="D160" s="1">
        <f>+tblRace4B[[#This Row],[Position]]</f>
        <v>0</v>
      </c>
      <c r="E160" s="14" t="str">
        <f>IFERROR(VLOOKUP('Race4-Boy'!$C160,TeamDec!$D$9:$H$465,5,FALSE),"")</f>
        <v/>
      </c>
      <c r="F160" s="16" t="str">
        <f>IFERROR(VLOOKUP('Race4-Boy'!$C160,TeamDec!$D$9:$H$465,3,FALSE),"")</f>
        <v/>
      </c>
      <c r="G160" s="14">
        <f>COUNTIF($E$9:E160,E160)</f>
        <v>101</v>
      </c>
      <c r="H160" s="60"/>
      <c r="J160" s="5"/>
    </row>
    <row r="161" spans="2:10" x14ac:dyDescent="0.35">
      <c r="B161" s="15"/>
      <c r="C161" s="6"/>
      <c r="D161" s="1">
        <f>+tblRace4B[[#This Row],[Position]]</f>
        <v>0</v>
      </c>
      <c r="E161" s="14" t="str">
        <f>IFERROR(VLOOKUP('Race4-Boy'!$C161,TeamDec!$D$9:$H$465,5,FALSE),"")</f>
        <v/>
      </c>
      <c r="F161" s="16" t="str">
        <f>IFERROR(VLOOKUP('Race4-Boy'!$C161,TeamDec!$D$9:$H$465,3,FALSE),"")</f>
        <v/>
      </c>
      <c r="G161" s="14">
        <f>COUNTIF($E$9:E161,E161)</f>
        <v>102</v>
      </c>
      <c r="H161" s="60"/>
      <c r="J161" s="5"/>
    </row>
    <row r="162" spans="2:10" x14ac:dyDescent="0.35">
      <c r="B162" s="15"/>
      <c r="C162" s="6"/>
      <c r="D162" s="1">
        <f>+tblRace4B[[#This Row],[Position]]</f>
        <v>0</v>
      </c>
      <c r="E162" s="14" t="str">
        <f>IFERROR(VLOOKUP('Race4-Boy'!$C162,TeamDec!$D$9:$H$465,5,FALSE),"")</f>
        <v/>
      </c>
      <c r="F162" s="16" t="str">
        <f>IFERROR(VLOOKUP('Race4-Boy'!$C162,TeamDec!$D$9:$H$465,3,FALSE),"")</f>
        <v/>
      </c>
      <c r="G162" s="14">
        <f>COUNTIF($E$9:E162,E162)</f>
        <v>103</v>
      </c>
      <c r="H162" s="60"/>
      <c r="J162" s="5"/>
    </row>
    <row r="163" spans="2:10" x14ac:dyDescent="0.35">
      <c r="B163" s="15"/>
      <c r="C163" s="6"/>
      <c r="D163" s="1">
        <f>+tblRace4B[[#This Row],[Position]]</f>
        <v>0</v>
      </c>
      <c r="E163" s="14" t="str">
        <f>IFERROR(VLOOKUP('Race4-Boy'!$C163,TeamDec!$D$9:$H$465,5,FALSE),"")</f>
        <v/>
      </c>
      <c r="F163" s="16" t="str">
        <f>IFERROR(VLOOKUP('Race4-Boy'!$C163,TeamDec!$D$9:$H$465,3,FALSE),"")</f>
        <v/>
      </c>
      <c r="G163" s="14">
        <f>COUNTIF($E$9:E163,E163)</f>
        <v>104</v>
      </c>
      <c r="H163" s="60"/>
      <c r="J163" s="5"/>
    </row>
    <row r="164" spans="2:10" x14ac:dyDescent="0.35">
      <c r="B164" s="15"/>
      <c r="C164" s="6"/>
      <c r="D164" s="1">
        <f>+tblRace4B[[#This Row],[Position]]</f>
        <v>0</v>
      </c>
      <c r="E164" s="14" t="str">
        <f>IFERROR(VLOOKUP('Race4-Boy'!$C164,TeamDec!$D$9:$H$465,5,FALSE),"")</f>
        <v/>
      </c>
      <c r="F164" s="16" t="str">
        <f>IFERROR(VLOOKUP('Race4-Boy'!$C164,TeamDec!$D$9:$H$465,3,FALSE),"")</f>
        <v/>
      </c>
      <c r="G164" s="14">
        <f>COUNTIF($E$9:E164,E164)</f>
        <v>105</v>
      </c>
      <c r="H164" s="60"/>
      <c r="J164" s="5"/>
    </row>
    <row r="165" spans="2:10" x14ac:dyDescent="0.35">
      <c r="B165" s="15"/>
      <c r="C165" s="6"/>
      <c r="D165" s="1">
        <f>+tblRace4B[[#This Row],[Position]]</f>
        <v>0</v>
      </c>
      <c r="E165" s="14" t="str">
        <f>IFERROR(VLOOKUP('Race4-Boy'!$C165,TeamDec!$D$9:$H$465,5,FALSE),"")</f>
        <v/>
      </c>
      <c r="F165" s="16" t="str">
        <f>IFERROR(VLOOKUP('Race4-Boy'!$C165,TeamDec!$D$9:$H$465,3,FALSE),"")</f>
        <v/>
      </c>
      <c r="G165" s="14">
        <f>COUNTIF($E$9:E165,E165)</f>
        <v>106</v>
      </c>
      <c r="H165" s="60"/>
      <c r="J165" s="5"/>
    </row>
    <row r="166" spans="2:10" x14ac:dyDescent="0.35">
      <c r="B166" s="15"/>
      <c r="C166" s="6"/>
      <c r="D166" s="1">
        <f>+tblRace4B[[#This Row],[Position]]</f>
        <v>0</v>
      </c>
      <c r="E166" s="14" t="str">
        <f>IFERROR(VLOOKUP('Race4-Boy'!$C166,TeamDec!$D$9:$H$465,5,FALSE),"")</f>
        <v/>
      </c>
      <c r="F166" s="16" t="str">
        <f>IFERROR(VLOOKUP('Race4-Boy'!$C166,TeamDec!$D$9:$H$465,3,FALSE),"")</f>
        <v/>
      </c>
      <c r="G166" s="14">
        <f>COUNTIF($E$9:E166,E166)</f>
        <v>107</v>
      </c>
      <c r="H166" s="60"/>
      <c r="J166" s="5"/>
    </row>
    <row r="167" spans="2:10" x14ac:dyDescent="0.35">
      <c r="B167" s="15"/>
      <c r="C167" s="6"/>
      <c r="D167" s="1">
        <f>+tblRace4B[[#This Row],[Position]]</f>
        <v>0</v>
      </c>
      <c r="E167" s="14" t="str">
        <f>IFERROR(VLOOKUP('Race4-Boy'!$C167,TeamDec!$D$9:$H$465,5,FALSE),"")</f>
        <v/>
      </c>
      <c r="F167" s="16" t="str">
        <f>IFERROR(VLOOKUP('Race4-Boy'!$C167,TeamDec!$D$9:$H$465,3,FALSE),"")</f>
        <v/>
      </c>
      <c r="G167" s="14">
        <f>COUNTIF($E$9:E167,E167)</f>
        <v>108</v>
      </c>
      <c r="H167" s="60"/>
      <c r="J167" s="5"/>
    </row>
    <row r="168" spans="2:10" x14ac:dyDescent="0.35">
      <c r="B168" s="15"/>
      <c r="C168" s="6"/>
      <c r="D168" s="1">
        <f>+tblRace4B[[#This Row],[Position]]</f>
        <v>0</v>
      </c>
      <c r="E168" s="14" t="str">
        <f>IFERROR(VLOOKUP('Race4-Boy'!$C168,TeamDec!$D$9:$H$465,5,FALSE),"")</f>
        <v/>
      </c>
      <c r="F168" s="16" t="str">
        <f>IFERROR(VLOOKUP('Race4-Boy'!$C168,TeamDec!$D$9:$H$465,3,FALSE),"")</f>
        <v/>
      </c>
      <c r="G168" s="14">
        <f>COUNTIF($E$9:E168,E168)</f>
        <v>109</v>
      </c>
      <c r="H168" s="60"/>
      <c r="J168" s="5"/>
    </row>
    <row r="169" spans="2:10" x14ac:dyDescent="0.35">
      <c r="B169" s="15"/>
      <c r="C169" s="6"/>
      <c r="D169" s="1">
        <f>+tblRace4B[[#This Row],[Position]]</f>
        <v>0</v>
      </c>
      <c r="E169" s="14" t="str">
        <f>IFERROR(VLOOKUP('Race4-Boy'!$C169,TeamDec!$D$9:$H$465,5,FALSE),"")</f>
        <v/>
      </c>
      <c r="F169" s="16" t="str">
        <f>IFERROR(VLOOKUP('Race4-Boy'!$C169,TeamDec!$D$9:$H$465,3,FALSE),"")</f>
        <v/>
      </c>
      <c r="G169" s="14">
        <f>COUNTIF($E$9:E169,E169)</f>
        <v>110</v>
      </c>
      <c r="H169" s="60"/>
      <c r="J169" s="5"/>
    </row>
    <row r="170" spans="2:10" x14ac:dyDescent="0.35">
      <c r="B170" s="15"/>
      <c r="C170" s="6"/>
      <c r="D170" s="1">
        <f>+tblRace4B[[#This Row],[Position]]</f>
        <v>0</v>
      </c>
      <c r="E170" s="14" t="str">
        <f>IFERROR(VLOOKUP('Race4-Boy'!$C170,TeamDec!$D$9:$H$465,5,FALSE),"")</f>
        <v/>
      </c>
      <c r="F170" s="16" t="str">
        <f>IFERROR(VLOOKUP('Race4-Boy'!$C170,TeamDec!$D$9:$H$465,3,FALSE),"")</f>
        <v/>
      </c>
      <c r="G170" s="14">
        <f>COUNTIF($E$9:E170,E170)</f>
        <v>111</v>
      </c>
      <c r="H170" s="60"/>
      <c r="J170" s="5"/>
    </row>
    <row r="171" spans="2:10" x14ac:dyDescent="0.35">
      <c r="B171" s="15"/>
      <c r="C171" s="6"/>
      <c r="D171" s="1">
        <f>+tblRace4B[[#This Row],[Position]]</f>
        <v>0</v>
      </c>
      <c r="E171" s="14" t="str">
        <f>IFERROR(VLOOKUP('Race4-Boy'!$C171,TeamDec!$D$9:$H$465,5,FALSE),"")</f>
        <v/>
      </c>
      <c r="F171" s="16" t="str">
        <f>IFERROR(VLOOKUP('Race4-Boy'!$C171,TeamDec!$D$9:$H$465,3,FALSE),"")</f>
        <v/>
      </c>
      <c r="G171" s="14">
        <f>COUNTIF($E$9:E171,E171)</f>
        <v>112</v>
      </c>
      <c r="H171" s="60"/>
      <c r="J171" s="5"/>
    </row>
    <row r="172" spans="2:10" x14ac:dyDescent="0.35">
      <c r="B172" s="15"/>
      <c r="C172" s="6"/>
      <c r="D172" s="1">
        <f>+tblRace4B[[#This Row],[Position]]</f>
        <v>0</v>
      </c>
      <c r="E172" s="14" t="str">
        <f>IFERROR(VLOOKUP('Race4-Boy'!$C172,TeamDec!$D$9:$H$465,5,FALSE),"")</f>
        <v/>
      </c>
      <c r="F172" s="16" t="str">
        <f>IFERROR(VLOOKUP('Race4-Boy'!$C172,TeamDec!$D$9:$H$465,3,FALSE),"")</f>
        <v/>
      </c>
      <c r="G172" s="14">
        <f>COUNTIF($E$9:E172,E172)</f>
        <v>113</v>
      </c>
      <c r="H172" s="60"/>
      <c r="J172" s="5"/>
    </row>
    <row r="173" spans="2:10" x14ac:dyDescent="0.35">
      <c r="B173" s="15"/>
      <c r="C173" s="6"/>
      <c r="D173" s="1">
        <f>+tblRace4B[[#This Row],[Position]]</f>
        <v>0</v>
      </c>
      <c r="E173" s="14" t="str">
        <f>IFERROR(VLOOKUP('Race4-Boy'!$C173,TeamDec!$D$9:$H$465,5,FALSE),"")</f>
        <v/>
      </c>
      <c r="F173" s="16" t="str">
        <f>IFERROR(VLOOKUP('Race4-Boy'!$C173,TeamDec!$D$9:$H$465,3,FALSE),"")</f>
        <v/>
      </c>
      <c r="G173" s="14">
        <f>COUNTIF($E$9:E173,E173)</f>
        <v>114</v>
      </c>
      <c r="H173" s="60"/>
      <c r="J173" s="5"/>
    </row>
    <row r="174" spans="2:10" x14ac:dyDescent="0.35">
      <c r="B174" s="15"/>
      <c r="C174" s="6"/>
      <c r="D174" s="1">
        <f>+tblRace4B[[#This Row],[Position]]</f>
        <v>0</v>
      </c>
      <c r="E174" s="14" t="str">
        <f>IFERROR(VLOOKUP('Race4-Boy'!$C174,TeamDec!$D$9:$H$465,5,FALSE),"")</f>
        <v/>
      </c>
      <c r="F174" s="16" t="str">
        <f>IFERROR(VLOOKUP('Race4-Boy'!$C174,TeamDec!$D$9:$H$465,3,FALSE),"")</f>
        <v/>
      </c>
      <c r="G174" s="14">
        <f>COUNTIF($E$9:E174,E174)</f>
        <v>115</v>
      </c>
      <c r="H174" s="60"/>
      <c r="J174" s="5"/>
    </row>
    <row r="175" spans="2:10" x14ac:dyDescent="0.35">
      <c r="B175" s="15"/>
      <c r="C175" s="6"/>
      <c r="D175" s="1">
        <f>+tblRace4B[[#This Row],[Position]]</f>
        <v>0</v>
      </c>
      <c r="E175" s="14" t="str">
        <f>IFERROR(VLOOKUP('Race4-Boy'!$C175,TeamDec!$D$9:$H$465,5,FALSE),"")</f>
        <v/>
      </c>
      <c r="F175" s="16" t="str">
        <f>IFERROR(VLOOKUP('Race4-Boy'!$C175,TeamDec!$D$9:$H$465,3,FALSE),"")</f>
        <v/>
      </c>
      <c r="G175" s="14">
        <f>COUNTIF($E$9:E175,E175)</f>
        <v>116</v>
      </c>
      <c r="H175" s="60"/>
      <c r="J175" s="5"/>
    </row>
    <row r="176" spans="2:10" x14ac:dyDescent="0.35">
      <c r="B176" s="15"/>
      <c r="C176" s="6"/>
      <c r="D176" s="1">
        <f>+tblRace4B[[#This Row],[Position]]</f>
        <v>0</v>
      </c>
      <c r="E176" s="14" t="str">
        <f>IFERROR(VLOOKUP('Race4-Boy'!$C176,TeamDec!$D$9:$H$465,5,FALSE),"")</f>
        <v/>
      </c>
      <c r="F176" s="16" t="str">
        <f>IFERROR(VLOOKUP('Race4-Boy'!$C176,TeamDec!$D$9:$H$465,3,FALSE),"")</f>
        <v/>
      </c>
      <c r="G176" s="14">
        <f>COUNTIF($E$9:E176,E176)</f>
        <v>117</v>
      </c>
      <c r="H176" s="60"/>
      <c r="J176" s="5"/>
    </row>
    <row r="177" spans="2:10" x14ac:dyDescent="0.35">
      <c r="B177" s="15"/>
      <c r="C177" s="6"/>
      <c r="D177" s="1">
        <f>+tblRace4B[[#This Row],[Position]]</f>
        <v>0</v>
      </c>
      <c r="E177" s="14" t="str">
        <f>IFERROR(VLOOKUP('Race4-Boy'!$C177,TeamDec!$D$9:$H$465,5,FALSE),"")</f>
        <v/>
      </c>
      <c r="F177" s="16" t="str">
        <f>IFERROR(VLOOKUP('Race4-Boy'!$C177,TeamDec!$D$9:$H$465,3,FALSE),"")</f>
        <v/>
      </c>
      <c r="G177" s="14">
        <f>COUNTIF($E$9:E177,E177)</f>
        <v>118</v>
      </c>
      <c r="H177" s="60"/>
      <c r="J177" s="5"/>
    </row>
    <row r="178" spans="2:10" x14ac:dyDescent="0.35">
      <c r="B178" s="15"/>
      <c r="C178" s="6"/>
      <c r="D178" s="1">
        <f>+tblRace4B[[#This Row],[Position]]</f>
        <v>0</v>
      </c>
      <c r="E178" s="14" t="str">
        <f>IFERROR(VLOOKUP('Race4-Boy'!$C178,TeamDec!$D$9:$H$465,5,FALSE),"")</f>
        <v/>
      </c>
      <c r="F178" s="16" t="str">
        <f>IFERROR(VLOOKUP('Race4-Boy'!$C178,TeamDec!$D$9:$H$465,3,FALSE),"")</f>
        <v/>
      </c>
      <c r="G178" s="14">
        <f>COUNTIF($E$9:E178,E178)</f>
        <v>119</v>
      </c>
      <c r="H178" s="60"/>
      <c r="J178" s="5"/>
    </row>
    <row r="179" spans="2:10" x14ac:dyDescent="0.35">
      <c r="B179" s="15"/>
      <c r="C179" s="6"/>
      <c r="D179" s="1">
        <f>+tblRace4B[[#This Row],[Position]]</f>
        <v>0</v>
      </c>
      <c r="E179" s="14" t="str">
        <f>IFERROR(VLOOKUP('Race4-Boy'!$C179,TeamDec!$D$9:$H$465,5,FALSE),"")</f>
        <v/>
      </c>
      <c r="F179" s="16" t="str">
        <f>IFERROR(VLOOKUP('Race4-Boy'!$C179,TeamDec!$D$9:$H$465,3,FALSE),"")</f>
        <v/>
      </c>
      <c r="G179" s="14">
        <f>COUNTIF($E$9:E179,E179)</f>
        <v>120</v>
      </c>
      <c r="H179" s="60"/>
      <c r="J179" s="5"/>
    </row>
    <row r="180" spans="2:10" x14ac:dyDescent="0.35">
      <c r="B180" s="15"/>
      <c r="C180" s="6"/>
      <c r="D180" s="1">
        <f>+tblRace4B[[#This Row],[Position]]</f>
        <v>0</v>
      </c>
      <c r="E180" s="14" t="str">
        <f>IFERROR(VLOOKUP('Race4-Boy'!$C180,TeamDec!$D$9:$H$465,5,FALSE),"")</f>
        <v/>
      </c>
      <c r="F180" s="16" t="str">
        <f>IFERROR(VLOOKUP('Race4-Boy'!$C180,TeamDec!$D$9:$H$465,3,FALSE),"")</f>
        <v/>
      </c>
      <c r="G180" s="14">
        <f>COUNTIF($E$9:E180,E180)</f>
        <v>121</v>
      </c>
      <c r="H180" s="60"/>
      <c r="J180" s="5"/>
    </row>
    <row r="181" spans="2:10" x14ac:dyDescent="0.35">
      <c r="B181" s="15"/>
      <c r="C181" s="6"/>
      <c r="D181" s="1">
        <f>+tblRace4B[[#This Row],[Position]]</f>
        <v>0</v>
      </c>
      <c r="E181" s="14" t="str">
        <f>IFERROR(VLOOKUP('Race4-Boy'!$C181,TeamDec!$D$9:$H$465,5,FALSE),"")</f>
        <v/>
      </c>
      <c r="F181" s="16" t="str">
        <f>IFERROR(VLOOKUP('Race4-Boy'!$C181,TeamDec!$D$9:$H$465,3,FALSE),"")</f>
        <v/>
      </c>
      <c r="G181" s="14">
        <f>COUNTIF($E$9:E181,E181)</f>
        <v>122</v>
      </c>
      <c r="H181" s="60"/>
      <c r="J181" s="5"/>
    </row>
    <row r="182" spans="2:10" x14ac:dyDescent="0.35">
      <c r="B182" s="15"/>
      <c r="C182" s="6"/>
      <c r="D182" s="1">
        <f>+tblRace4B[[#This Row],[Position]]</f>
        <v>0</v>
      </c>
      <c r="E182" s="14" t="str">
        <f>IFERROR(VLOOKUP('Race4-Boy'!$C182,TeamDec!$D$9:$H$465,5,FALSE),"")</f>
        <v/>
      </c>
      <c r="F182" s="16" t="str">
        <f>IFERROR(VLOOKUP('Race4-Boy'!$C182,TeamDec!$D$9:$H$465,3,FALSE),"")</f>
        <v/>
      </c>
      <c r="G182" s="14">
        <f>COUNTIF($E$9:E182,E182)</f>
        <v>123</v>
      </c>
      <c r="H182" s="60"/>
      <c r="J182" s="5"/>
    </row>
    <row r="183" spans="2:10" x14ac:dyDescent="0.35">
      <c r="B183" s="15"/>
      <c r="C183" s="6"/>
      <c r="D183" s="1">
        <f>+tblRace4B[[#This Row],[Position]]</f>
        <v>0</v>
      </c>
      <c r="E183" s="14" t="str">
        <f>IFERROR(VLOOKUP('Race4-Boy'!$C183,TeamDec!$D$9:$H$465,5,FALSE),"")</f>
        <v/>
      </c>
      <c r="F183" s="16" t="str">
        <f>IFERROR(VLOOKUP('Race4-Boy'!$C183,TeamDec!$D$9:$H$465,3,FALSE),"")</f>
        <v/>
      </c>
      <c r="G183" s="14">
        <f>COUNTIF($E$9:E183,E183)</f>
        <v>124</v>
      </c>
      <c r="H183" s="60"/>
      <c r="J183" s="5"/>
    </row>
    <row r="184" spans="2:10" x14ac:dyDescent="0.35">
      <c r="B184" s="15"/>
      <c r="C184" s="6"/>
      <c r="D184" s="1">
        <f>+tblRace4B[[#This Row],[Position]]</f>
        <v>0</v>
      </c>
      <c r="E184" s="14" t="str">
        <f>IFERROR(VLOOKUP('Race4-Boy'!$C184,TeamDec!$D$9:$H$465,5,FALSE),"")</f>
        <v/>
      </c>
      <c r="F184" s="16" t="str">
        <f>IFERROR(VLOOKUP('Race4-Boy'!$C184,TeamDec!$D$9:$H$465,3,FALSE),"")</f>
        <v/>
      </c>
      <c r="G184" s="14">
        <f>COUNTIF($E$9:E184,E184)</f>
        <v>125</v>
      </c>
      <c r="H184" s="60"/>
      <c r="J184" s="5"/>
    </row>
    <row r="185" spans="2:10" x14ac:dyDescent="0.35">
      <c r="B185" s="15"/>
      <c r="C185" s="6"/>
      <c r="D185" s="1">
        <f>+tblRace4B[[#This Row],[Position]]</f>
        <v>0</v>
      </c>
      <c r="E185" s="14" t="str">
        <f>IFERROR(VLOOKUP('Race4-Boy'!$C185,TeamDec!$D$9:$H$465,5,FALSE),"")</f>
        <v/>
      </c>
      <c r="F185" s="16" t="str">
        <f>IFERROR(VLOOKUP('Race4-Boy'!$C185,TeamDec!$D$9:$H$465,3,FALSE),"")</f>
        <v/>
      </c>
      <c r="G185" s="14">
        <f>COUNTIF($E$9:E185,E185)</f>
        <v>126</v>
      </c>
      <c r="H185" s="60"/>
      <c r="J185" s="5"/>
    </row>
    <row r="186" spans="2:10" x14ac:dyDescent="0.35">
      <c r="B186" s="15"/>
      <c r="C186" s="6"/>
      <c r="D186" s="1">
        <f>+tblRace4B[[#This Row],[Position]]</f>
        <v>0</v>
      </c>
      <c r="E186" s="14" t="str">
        <f>IFERROR(VLOOKUP('Race4-Boy'!$C186,TeamDec!$D$9:$H$465,5,FALSE),"")</f>
        <v/>
      </c>
      <c r="F186" s="16" t="str">
        <f>IFERROR(VLOOKUP('Race4-Boy'!$C186,TeamDec!$D$9:$H$465,3,FALSE),"")</f>
        <v/>
      </c>
      <c r="G186" s="14">
        <f>COUNTIF($E$9:E186,E186)</f>
        <v>127</v>
      </c>
      <c r="H186" s="60"/>
      <c r="J186" s="5"/>
    </row>
    <row r="187" spans="2:10" x14ac:dyDescent="0.35">
      <c r="B187" s="15"/>
      <c r="C187" s="6"/>
      <c r="D187" s="1">
        <f>+tblRace4B[[#This Row],[Position]]</f>
        <v>0</v>
      </c>
      <c r="E187" s="14" t="str">
        <f>IFERROR(VLOOKUP('Race4-Boy'!$C187,TeamDec!$D$9:$H$465,5,FALSE),"")</f>
        <v/>
      </c>
      <c r="F187" s="16" t="str">
        <f>IFERROR(VLOOKUP('Race4-Boy'!$C187,TeamDec!$D$9:$H$465,3,FALSE),"")</f>
        <v/>
      </c>
      <c r="G187" s="14">
        <f>COUNTIF($E$9:E187,E187)</f>
        <v>128</v>
      </c>
      <c r="H187" s="60"/>
      <c r="J187" s="5"/>
    </row>
    <row r="188" spans="2:10" x14ac:dyDescent="0.35">
      <c r="B188" s="15"/>
      <c r="C188" s="6"/>
      <c r="D188" s="1">
        <f>+tblRace4B[[#This Row],[Position]]</f>
        <v>0</v>
      </c>
      <c r="E188" s="14" t="str">
        <f>IFERROR(VLOOKUP('Race4-Boy'!$C188,TeamDec!$D$9:$H$465,5,FALSE),"")</f>
        <v/>
      </c>
      <c r="F188" s="16" t="str">
        <f>IFERROR(VLOOKUP('Race4-Boy'!$C188,TeamDec!$D$9:$H$465,3,FALSE),"")</f>
        <v/>
      </c>
      <c r="G188" s="14">
        <f>COUNTIF($E$9:E188,E188)</f>
        <v>129</v>
      </c>
      <c r="H188" s="60"/>
      <c r="J188" s="5"/>
    </row>
    <row r="189" spans="2:10" x14ac:dyDescent="0.35">
      <c r="B189" s="15"/>
      <c r="C189" s="6"/>
      <c r="D189" s="1">
        <f>+tblRace4B[[#This Row],[Position]]</f>
        <v>0</v>
      </c>
      <c r="E189" s="14" t="str">
        <f>IFERROR(VLOOKUP('Race4-Boy'!$C189,TeamDec!$D$9:$H$465,5,FALSE),"")</f>
        <v/>
      </c>
      <c r="F189" s="16" t="str">
        <f>IFERROR(VLOOKUP('Race4-Boy'!$C189,TeamDec!$D$9:$H$465,3,FALSE),"")</f>
        <v/>
      </c>
      <c r="G189" s="14">
        <f>COUNTIF($E$9:E189,E189)</f>
        <v>130</v>
      </c>
      <c r="H189" s="60"/>
      <c r="J189" s="5"/>
    </row>
    <row r="190" spans="2:10" x14ac:dyDescent="0.35">
      <c r="B190" s="15"/>
      <c r="C190" s="6"/>
      <c r="D190" s="1">
        <f>+tblRace4B[[#This Row],[Position]]</f>
        <v>0</v>
      </c>
      <c r="E190" s="14" t="str">
        <f>IFERROR(VLOOKUP('Race4-Boy'!$C190,TeamDec!$D$9:$H$465,5,FALSE),"")</f>
        <v/>
      </c>
      <c r="F190" s="16" t="str">
        <f>IFERROR(VLOOKUP('Race4-Boy'!$C190,TeamDec!$D$9:$H$465,3,FALSE),"")</f>
        <v/>
      </c>
      <c r="G190" s="14">
        <f>COUNTIF($E$9:E190,E190)</f>
        <v>131</v>
      </c>
      <c r="H190" s="60"/>
      <c r="J190" s="5"/>
    </row>
    <row r="191" spans="2:10" x14ac:dyDescent="0.35">
      <c r="B191" s="15"/>
      <c r="C191" s="6"/>
      <c r="D191" s="1">
        <f>+tblRace4B[[#This Row],[Position]]</f>
        <v>0</v>
      </c>
      <c r="E191" s="14" t="str">
        <f>IFERROR(VLOOKUP('Race4-Boy'!$C191,TeamDec!$D$9:$H$465,5,FALSE),"")</f>
        <v/>
      </c>
      <c r="F191" s="16" t="str">
        <f>IFERROR(VLOOKUP('Race4-Boy'!$C191,TeamDec!$D$9:$H$465,3,FALSE),"")</f>
        <v/>
      </c>
      <c r="G191" s="14">
        <f>COUNTIF($E$9:E191,E191)</f>
        <v>132</v>
      </c>
      <c r="H191" s="60"/>
      <c r="J191" s="5"/>
    </row>
    <row r="192" spans="2:10" x14ac:dyDescent="0.35">
      <c r="B192" s="15"/>
      <c r="C192" s="6"/>
      <c r="D192" s="1">
        <f>+tblRace4B[[#This Row],[Position]]</f>
        <v>0</v>
      </c>
      <c r="E192" s="14" t="str">
        <f>IFERROR(VLOOKUP('Race4-Boy'!$C192,TeamDec!$D$9:$H$465,5,FALSE),"")</f>
        <v/>
      </c>
      <c r="F192" s="16" t="str">
        <f>IFERROR(VLOOKUP('Race4-Boy'!$C192,TeamDec!$D$9:$H$465,3,FALSE),"")</f>
        <v/>
      </c>
      <c r="G192" s="14">
        <f>COUNTIF($E$9:E192,E192)</f>
        <v>133</v>
      </c>
      <c r="H192" s="60"/>
      <c r="J192" s="5"/>
    </row>
    <row r="193" spans="2:10" x14ac:dyDescent="0.35">
      <c r="B193" s="15"/>
      <c r="C193" s="6"/>
      <c r="D193" s="1">
        <f>+tblRace4B[[#This Row],[Position]]</f>
        <v>0</v>
      </c>
      <c r="E193" s="14" t="str">
        <f>IFERROR(VLOOKUP('Race4-Boy'!$C193,TeamDec!$D$9:$H$465,5,FALSE),"")</f>
        <v/>
      </c>
      <c r="F193" s="16" t="str">
        <f>IFERROR(VLOOKUP('Race4-Boy'!$C193,TeamDec!$D$9:$H$465,3,FALSE),"")</f>
        <v/>
      </c>
      <c r="G193" s="14">
        <f>COUNTIF($E$9:E193,E193)</f>
        <v>134</v>
      </c>
      <c r="H193" s="60"/>
      <c r="J193" s="5"/>
    </row>
    <row r="194" spans="2:10" x14ac:dyDescent="0.35">
      <c r="B194" s="15"/>
      <c r="C194" s="6"/>
      <c r="D194" s="1">
        <f>+tblRace4B[[#This Row],[Position]]</f>
        <v>0</v>
      </c>
      <c r="E194" s="14" t="str">
        <f>IFERROR(VLOOKUP('Race4-Boy'!$C194,TeamDec!$D$9:$H$465,5,FALSE),"")</f>
        <v/>
      </c>
      <c r="F194" s="16" t="str">
        <f>IFERROR(VLOOKUP('Race4-Boy'!$C194,TeamDec!$D$9:$H$465,3,FALSE),"")</f>
        <v/>
      </c>
      <c r="G194" s="14">
        <f>COUNTIF($E$9:E194,E194)</f>
        <v>135</v>
      </c>
      <c r="H194" s="60"/>
      <c r="J194" s="5"/>
    </row>
    <row r="195" spans="2:10" x14ac:dyDescent="0.35">
      <c r="B195" s="15"/>
      <c r="C195" s="6"/>
      <c r="D195" s="1">
        <f>+tblRace4B[[#This Row],[Position]]</f>
        <v>0</v>
      </c>
      <c r="E195" s="14" t="str">
        <f>IFERROR(VLOOKUP('Race4-Boy'!$C195,TeamDec!$D$9:$H$465,5,FALSE),"")</f>
        <v/>
      </c>
      <c r="F195" s="16" t="str">
        <f>IFERROR(VLOOKUP('Race4-Boy'!$C195,TeamDec!$D$9:$H$465,3,FALSE),"")</f>
        <v/>
      </c>
      <c r="G195" s="14">
        <f>COUNTIF($E$9:E195,E195)</f>
        <v>136</v>
      </c>
      <c r="H195" s="60"/>
      <c r="J195" s="5"/>
    </row>
    <row r="196" spans="2:10" x14ac:dyDescent="0.35">
      <c r="B196" s="15"/>
      <c r="C196" s="6"/>
      <c r="D196" s="1">
        <f>+tblRace4B[[#This Row],[Position]]</f>
        <v>0</v>
      </c>
      <c r="E196" s="14" t="str">
        <f>IFERROR(VLOOKUP('Race4-Boy'!$C196,TeamDec!$D$9:$H$465,5,FALSE),"")</f>
        <v/>
      </c>
      <c r="F196" s="16" t="str">
        <f>IFERROR(VLOOKUP('Race4-Boy'!$C196,TeamDec!$D$9:$H$465,3,FALSE),"")</f>
        <v/>
      </c>
      <c r="G196" s="14">
        <f>COUNTIF($E$9:E196,E196)</f>
        <v>137</v>
      </c>
      <c r="H196" s="60"/>
      <c r="J196" s="5"/>
    </row>
    <row r="197" spans="2:10" x14ac:dyDescent="0.35">
      <c r="B197" s="15"/>
      <c r="C197" s="6"/>
      <c r="D197" s="1">
        <f>+tblRace4B[[#This Row],[Position]]</f>
        <v>0</v>
      </c>
      <c r="E197" s="14" t="str">
        <f>IFERROR(VLOOKUP('Race4-Boy'!$C197,TeamDec!$D$9:$H$465,5,FALSE),"")</f>
        <v/>
      </c>
      <c r="F197" s="16" t="str">
        <f>IFERROR(VLOOKUP('Race4-Boy'!$C197,TeamDec!$D$9:$H$465,3,FALSE),"")</f>
        <v/>
      </c>
      <c r="G197" s="14">
        <f>COUNTIF($E$9:E197,E197)</f>
        <v>138</v>
      </c>
      <c r="H197" s="60"/>
      <c r="J197" s="5"/>
    </row>
    <row r="198" spans="2:10" x14ac:dyDescent="0.35">
      <c r="B198" s="15"/>
      <c r="C198" s="6"/>
      <c r="D198" s="1">
        <f>+tblRace4B[[#This Row],[Position]]</f>
        <v>0</v>
      </c>
      <c r="E198" s="14" t="str">
        <f>IFERROR(VLOOKUP('Race4-Boy'!$C198,TeamDec!$D$9:$H$465,5,FALSE),"")</f>
        <v/>
      </c>
      <c r="F198" s="16" t="str">
        <f>IFERROR(VLOOKUP('Race4-Boy'!$C198,TeamDec!$D$9:$H$465,3,FALSE),"")</f>
        <v/>
      </c>
      <c r="G198" s="14">
        <f>COUNTIF($E$9:E198,E198)</f>
        <v>139</v>
      </c>
      <c r="H198" s="60"/>
      <c r="J198" s="5"/>
    </row>
    <row r="199" spans="2:10" x14ac:dyDescent="0.35">
      <c r="B199" s="15"/>
      <c r="C199" s="6"/>
      <c r="D199" s="1">
        <f>+tblRace4B[[#This Row],[Position]]</f>
        <v>0</v>
      </c>
      <c r="E199" s="14" t="str">
        <f>IFERROR(VLOOKUP('Race4-Boy'!$C199,TeamDec!$D$9:$H$465,5,FALSE),"")</f>
        <v/>
      </c>
      <c r="F199" s="16" t="str">
        <f>IFERROR(VLOOKUP('Race4-Boy'!$C199,TeamDec!$D$9:$H$465,3,FALSE),"")</f>
        <v/>
      </c>
      <c r="G199" s="14">
        <f>COUNTIF($E$9:E199,E199)</f>
        <v>140</v>
      </c>
      <c r="H199" s="60"/>
      <c r="J199" s="5"/>
    </row>
    <row r="200" spans="2:10" x14ac:dyDescent="0.35">
      <c r="B200" s="15"/>
      <c r="C200" s="6"/>
      <c r="D200" s="1">
        <f>+tblRace4B[[#This Row],[Position]]</f>
        <v>0</v>
      </c>
      <c r="E200" s="14" t="str">
        <f>IFERROR(VLOOKUP('Race4-Boy'!$C200,TeamDec!$D$9:$H$465,5,FALSE),"")</f>
        <v/>
      </c>
      <c r="F200" s="16" t="str">
        <f>IFERROR(VLOOKUP('Race4-Boy'!$C200,TeamDec!$D$9:$H$465,3,FALSE),"")</f>
        <v/>
      </c>
      <c r="G200" s="14">
        <f>COUNTIF($E$9:E200,E200)</f>
        <v>141</v>
      </c>
      <c r="H200" s="60"/>
      <c r="J200" s="5"/>
    </row>
    <row r="201" spans="2:10" x14ac:dyDescent="0.35">
      <c r="B201" s="15"/>
      <c r="C201" s="6"/>
      <c r="D201" s="1">
        <f>+tblRace4B[[#This Row],[Position]]</f>
        <v>0</v>
      </c>
      <c r="E201" s="14" t="str">
        <f>IFERROR(VLOOKUP('Race4-Boy'!$C201,TeamDec!$D$9:$H$465,5,FALSE),"")</f>
        <v/>
      </c>
      <c r="F201" s="16" t="str">
        <f>IFERROR(VLOOKUP('Race4-Boy'!$C201,TeamDec!$D$9:$H$465,3,FALSE),"")</f>
        <v/>
      </c>
      <c r="G201" s="14">
        <f>COUNTIF($E$9:E201,E201)</f>
        <v>142</v>
      </c>
      <c r="H201" s="60"/>
      <c r="J201" s="5"/>
    </row>
    <row r="202" spans="2:10" x14ac:dyDescent="0.35">
      <c r="B202" s="15"/>
      <c r="C202" s="6"/>
      <c r="D202" s="1">
        <f>+tblRace4B[[#This Row],[Position]]</f>
        <v>0</v>
      </c>
      <c r="E202" s="14" t="str">
        <f>IFERROR(VLOOKUP('Race4-Boy'!$C202,TeamDec!$D$9:$H$465,5,FALSE),"")</f>
        <v/>
      </c>
      <c r="F202" s="16" t="str">
        <f>IFERROR(VLOOKUP('Race4-Boy'!$C202,TeamDec!$D$9:$H$465,3,FALSE),"")</f>
        <v/>
      </c>
      <c r="G202" s="14">
        <f>COUNTIF($E$9:E202,E202)</f>
        <v>143</v>
      </c>
      <c r="H202" s="60"/>
      <c r="J202" s="5"/>
    </row>
    <row r="203" spans="2:10" x14ac:dyDescent="0.35">
      <c r="B203" s="15"/>
      <c r="C203" s="6"/>
      <c r="D203" s="1">
        <f>+tblRace4B[[#This Row],[Position]]</f>
        <v>0</v>
      </c>
      <c r="E203" s="14" t="str">
        <f>IFERROR(VLOOKUP('Race4-Boy'!$C203,TeamDec!$D$9:$H$465,5,FALSE),"")</f>
        <v/>
      </c>
      <c r="F203" s="16" t="str">
        <f>IFERROR(VLOOKUP('Race4-Boy'!$C203,TeamDec!$D$9:$H$465,3,FALSE),"")</f>
        <v/>
      </c>
      <c r="G203" s="14">
        <f>COUNTIF($E$9:E203,E203)</f>
        <v>144</v>
      </c>
      <c r="H203" s="60"/>
      <c r="J203" s="5"/>
    </row>
    <row r="204" spans="2:10" x14ac:dyDescent="0.35">
      <c r="B204" s="15"/>
      <c r="C204" s="6"/>
      <c r="D204" s="1">
        <f>+tblRace4B[[#This Row],[Position]]</f>
        <v>0</v>
      </c>
      <c r="E204" s="14" t="str">
        <f>IFERROR(VLOOKUP('Race4-Boy'!$C204,TeamDec!$D$9:$H$465,5,FALSE),"")</f>
        <v/>
      </c>
      <c r="F204" s="16" t="str">
        <f>IFERROR(VLOOKUP('Race4-Boy'!$C204,TeamDec!$D$9:$H$465,3,FALSE),"")</f>
        <v/>
      </c>
      <c r="G204" s="14">
        <f>COUNTIF($E$9:E204,E204)</f>
        <v>145</v>
      </c>
      <c r="H204" s="60"/>
      <c r="J204" s="5"/>
    </row>
    <row r="205" spans="2:10" x14ac:dyDescent="0.35">
      <c r="B205" s="15"/>
      <c r="C205" s="6"/>
      <c r="D205" s="1">
        <f>+tblRace4B[[#This Row],[Position]]</f>
        <v>0</v>
      </c>
      <c r="E205" s="14" t="str">
        <f>IFERROR(VLOOKUP('Race4-Boy'!$C205,TeamDec!$D$9:$H$465,5,FALSE),"")</f>
        <v/>
      </c>
      <c r="F205" s="16" t="str">
        <f>IFERROR(VLOOKUP('Race4-Boy'!$C205,TeamDec!$D$9:$H$465,3,FALSE),"")</f>
        <v/>
      </c>
      <c r="G205" s="14">
        <f>COUNTIF($E$9:E205,E205)</f>
        <v>146</v>
      </c>
      <c r="H205" s="60"/>
      <c r="J205" s="5"/>
    </row>
    <row r="206" spans="2:10" x14ac:dyDescent="0.35">
      <c r="B206" s="15"/>
      <c r="C206" s="6"/>
      <c r="D206" s="1">
        <f>+tblRace4B[[#This Row],[Position]]</f>
        <v>0</v>
      </c>
      <c r="E206" s="14" t="str">
        <f>IFERROR(VLOOKUP('Race4-Boy'!$C206,TeamDec!$D$9:$H$465,5,FALSE),"")</f>
        <v/>
      </c>
      <c r="F206" s="16" t="str">
        <f>IFERROR(VLOOKUP('Race4-Boy'!$C206,TeamDec!$D$9:$H$465,3,FALSE),"")</f>
        <v/>
      </c>
      <c r="G206" s="14">
        <f>COUNTIF($E$9:E206,E206)</f>
        <v>147</v>
      </c>
      <c r="H206" s="60"/>
      <c r="J206" s="5"/>
    </row>
    <row r="207" spans="2:10" x14ac:dyDescent="0.35">
      <c r="B207" s="15"/>
      <c r="C207" s="6"/>
      <c r="D207" s="1">
        <f>+tblRace4B[[#This Row],[Position]]</f>
        <v>0</v>
      </c>
      <c r="E207" s="14" t="str">
        <f>IFERROR(VLOOKUP('Race4-Boy'!$C207,TeamDec!$D$9:$H$465,5,FALSE),"")</f>
        <v/>
      </c>
      <c r="F207" s="16" t="str">
        <f>IFERROR(VLOOKUP('Race4-Boy'!$C207,TeamDec!$D$9:$H$465,3,FALSE),"")</f>
        <v/>
      </c>
      <c r="G207" s="14">
        <f>COUNTIF($E$9:E207,E207)</f>
        <v>148</v>
      </c>
      <c r="H207" s="60"/>
      <c r="J207" s="5"/>
    </row>
    <row r="208" spans="2:10" x14ac:dyDescent="0.35">
      <c r="B208" s="15"/>
      <c r="C208" s="6"/>
      <c r="D208" s="1">
        <f>+tblRace4B[[#This Row],[Position]]</f>
        <v>0</v>
      </c>
      <c r="E208" s="14" t="str">
        <f>IFERROR(VLOOKUP('Race4-Boy'!$C208,TeamDec!$D$9:$H$465,5,FALSE),"")</f>
        <v/>
      </c>
      <c r="F208" s="16" t="str">
        <f>IFERROR(VLOOKUP('Race4-Boy'!$C208,TeamDec!$D$9:$H$465,3,FALSE),"")</f>
        <v/>
      </c>
      <c r="G208" s="14">
        <f>COUNTIF($E$9:E208,E208)</f>
        <v>149</v>
      </c>
      <c r="H208" s="60"/>
      <c r="J208" s="5"/>
    </row>
    <row r="209" spans="2:10" x14ac:dyDescent="0.35">
      <c r="B209" s="15"/>
      <c r="C209" s="6"/>
      <c r="D209" s="1">
        <f>+tblRace4B[[#This Row],[Position]]</f>
        <v>0</v>
      </c>
      <c r="E209" s="14" t="str">
        <f>IFERROR(VLOOKUP('Race4-Boy'!$C209,TeamDec!$D$9:$H$465,5,FALSE),"")</f>
        <v/>
      </c>
      <c r="F209" s="16" t="str">
        <f>IFERROR(VLOOKUP('Race4-Boy'!$C209,TeamDec!$D$9:$H$465,3,FALSE),"")</f>
        <v/>
      </c>
      <c r="G209" s="14">
        <f>COUNTIF($E$9:E209,E209)</f>
        <v>150</v>
      </c>
      <c r="H209" s="60"/>
      <c r="J209" s="5"/>
    </row>
    <row r="210" spans="2:10" x14ac:dyDescent="0.35">
      <c r="B210" s="15"/>
      <c r="C210" s="6"/>
      <c r="D210" s="1">
        <f>+tblRace4B[[#This Row],[Position]]</f>
        <v>0</v>
      </c>
      <c r="E210" s="14" t="str">
        <f>IFERROR(VLOOKUP('Race4-Boy'!$C210,TeamDec!$D$9:$H$465,5,FALSE),"")</f>
        <v/>
      </c>
      <c r="F210" s="16" t="str">
        <f>IFERROR(VLOOKUP('Race4-Boy'!$C210,TeamDec!$D$9:$H$465,3,FALSE),"")</f>
        <v/>
      </c>
      <c r="G210" s="14">
        <f>COUNTIF($E$9:E210,E210)</f>
        <v>151</v>
      </c>
      <c r="H210" s="60"/>
      <c r="J210" s="5"/>
    </row>
    <row r="211" spans="2:10" x14ac:dyDescent="0.35">
      <c r="B211" s="15"/>
      <c r="C211" s="6"/>
      <c r="D211" s="1">
        <f>+tblRace4B[[#This Row],[Position]]</f>
        <v>0</v>
      </c>
      <c r="E211" s="14" t="str">
        <f>IFERROR(VLOOKUP('Race4-Boy'!$C211,TeamDec!$D$9:$H$465,5,FALSE),"")</f>
        <v/>
      </c>
      <c r="F211" s="16" t="str">
        <f>IFERROR(VLOOKUP('Race4-Boy'!$C211,TeamDec!$D$9:$H$465,3,FALSE),"")</f>
        <v/>
      </c>
      <c r="G211" s="14">
        <f>COUNTIF($E$9:E211,E211)</f>
        <v>152</v>
      </c>
      <c r="H211" s="60"/>
      <c r="J211" s="5"/>
    </row>
    <row r="212" spans="2:10" x14ac:dyDescent="0.35">
      <c r="B212" s="15"/>
      <c r="C212" s="6"/>
      <c r="D212" s="1">
        <f>+tblRace4B[[#This Row],[Position]]</f>
        <v>0</v>
      </c>
      <c r="E212" s="14" t="str">
        <f>IFERROR(VLOOKUP('Race4-Boy'!$C212,TeamDec!$D$9:$H$465,5,FALSE),"")</f>
        <v/>
      </c>
      <c r="F212" s="16" t="str">
        <f>IFERROR(VLOOKUP('Race4-Boy'!$C212,TeamDec!$D$9:$H$465,3,FALSE),"")</f>
        <v/>
      </c>
      <c r="G212" s="14">
        <f>COUNTIF($E$9:E212,E212)</f>
        <v>153</v>
      </c>
      <c r="H212" s="60"/>
      <c r="J212" s="5"/>
    </row>
    <row r="213" spans="2:10" x14ac:dyDescent="0.35">
      <c r="B213" s="15"/>
      <c r="C213" s="6"/>
      <c r="D213" s="1">
        <f>+tblRace4B[[#This Row],[Position]]</f>
        <v>0</v>
      </c>
      <c r="E213" s="14" t="str">
        <f>IFERROR(VLOOKUP('Race4-Boy'!$C213,TeamDec!$D$9:$H$465,5,FALSE),"")</f>
        <v/>
      </c>
      <c r="F213" s="16" t="str">
        <f>IFERROR(VLOOKUP('Race4-Boy'!$C213,TeamDec!$D$9:$H$465,3,FALSE),"")</f>
        <v/>
      </c>
      <c r="G213" s="14">
        <f>COUNTIF($E$9:E213,E213)</f>
        <v>154</v>
      </c>
      <c r="H213" s="60"/>
      <c r="J213" s="5"/>
    </row>
    <row r="214" spans="2:10" x14ac:dyDescent="0.35">
      <c r="B214" s="15"/>
      <c r="C214" s="6"/>
      <c r="D214" s="1">
        <f>+tblRace4B[[#This Row],[Position]]</f>
        <v>0</v>
      </c>
      <c r="E214" s="14" t="str">
        <f>IFERROR(VLOOKUP('Race4-Boy'!$C214,TeamDec!$D$9:$H$465,5,FALSE),"")</f>
        <v/>
      </c>
      <c r="F214" s="16" t="str">
        <f>IFERROR(VLOOKUP('Race4-Boy'!$C214,TeamDec!$D$9:$H$465,3,FALSE),"")</f>
        <v/>
      </c>
      <c r="G214" s="14">
        <f>COUNTIF($E$9:E214,E214)</f>
        <v>155</v>
      </c>
      <c r="H214" s="60"/>
      <c r="J214" s="5"/>
    </row>
    <row r="215" spans="2:10" x14ac:dyDescent="0.35">
      <c r="B215" s="15"/>
      <c r="C215" s="6"/>
      <c r="D215" s="1">
        <f>+tblRace4B[[#This Row],[Position]]</f>
        <v>0</v>
      </c>
      <c r="E215" s="14" t="str">
        <f>IFERROR(VLOOKUP('Race4-Boy'!$C215,TeamDec!$D$9:$H$465,5,FALSE),"")</f>
        <v/>
      </c>
      <c r="F215" s="16" t="str">
        <f>IFERROR(VLOOKUP('Race4-Boy'!$C215,TeamDec!$D$9:$H$465,3,FALSE),"")</f>
        <v/>
      </c>
      <c r="G215" s="14">
        <f>COUNTIF($E$9:E215,E215)</f>
        <v>156</v>
      </c>
      <c r="H215" s="60"/>
      <c r="J215" s="5"/>
    </row>
    <row r="216" spans="2:10" x14ac:dyDescent="0.35">
      <c r="B216" s="15"/>
      <c r="C216" s="6"/>
      <c r="D216" s="1">
        <f>+tblRace4B[[#This Row],[Position]]</f>
        <v>0</v>
      </c>
      <c r="E216" s="14" t="str">
        <f>IFERROR(VLOOKUP('Race4-Boy'!$C216,TeamDec!$D$9:$H$465,5,FALSE),"")</f>
        <v/>
      </c>
      <c r="F216" s="16" t="str">
        <f>IFERROR(VLOOKUP('Race4-Boy'!$C216,TeamDec!$D$9:$H$465,3,FALSE),"")</f>
        <v/>
      </c>
      <c r="G216" s="14">
        <f>COUNTIF($E$9:E216,E216)</f>
        <v>157</v>
      </c>
      <c r="H216" s="60"/>
      <c r="J216" s="5"/>
    </row>
    <row r="217" spans="2:10" x14ac:dyDescent="0.35">
      <c r="B217" s="15"/>
      <c r="C217" s="6"/>
      <c r="D217" s="1">
        <f>+tblRace4B[[#This Row],[Position]]</f>
        <v>0</v>
      </c>
      <c r="E217" s="14" t="str">
        <f>IFERROR(VLOOKUP('Race4-Boy'!$C217,TeamDec!$D$9:$H$465,5,FALSE),"")</f>
        <v/>
      </c>
      <c r="F217" s="16" t="str">
        <f>IFERROR(VLOOKUP('Race4-Boy'!$C217,TeamDec!$D$9:$H$465,3,FALSE),"")</f>
        <v/>
      </c>
      <c r="G217" s="14">
        <f>COUNTIF($E$9:E217,E217)</f>
        <v>158</v>
      </c>
      <c r="H217" s="60"/>
      <c r="J217" s="5"/>
    </row>
    <row r="218" spans="2:10" x14ac:dyDescent="0.35">
      <c r="B218" s="15"/>
      <c r="C218" s="6"/>
      <c r="D218" s="1">
        <f>+tblRace4B[[#This Row],[Position]]</f>
        <v>0</v>
      </c>
      <c r="E218" s="14" t="str">
        <f>IFERROR(VLOOKUP('Race4-Boy'!$C218,TeamDec!$D$9:$H$465,5,FALSE),"")</f>
        <v/>
      </c>
      <c r="F218" s="16" t="str">
        <f>IFERROR(VLOOKUP('Race4-Boy'!$C218,TeamDec!$D$9:$H$465,3,FALSE),"")</f>
        <v/>
      </c>
      <c r="G218" s="14">
        <f>COUNTIF($E$9:E218,E218)</f>
        <v>159</v>
      </c>
      <c r="H218" s="60"/>
      <c r="J218" s="5"/>
    </row>
    <row r="219" spans="2:10" x14ac:dyDescent="0.35">
      <c r="B219" s="15"/>
      <c r="C219" s="6"/>
      <c r="D219" s="1">
        <f>+tblRace4B[[#This Row],[Position]]</f>
        <v>0</v>
      </c>
      <c r="E219" s="14" t="str">
        <f>IFERROR(VLOOKUP('Race4-Boy'!$C219,TeamDec!$D$9:$H$465,5,FALSE),"")</f>
        <v/>
      </c>
      <c r="F219" s="16" t="str">
        <f>IFERROR(VLOOKUP('Race4-Boy'!$C219,TeamDec!$D$9:$H$465,3,FALSE),"")</f>
        <v/>
      </c>
      <c r="G219" s="14">
        <f>COUNTIF($E$9:E219,E219)</f>
        <v>160</v>
      </c>
      <c r="H219" s="60"/>
      <c r="J219" s="5"/>
    </row>
    <row r="220" spans="2:10" x14ac:dyDescent="0.35">
      <c r="B220" s="15"/>
      <c r="C220" s="6"/>
      <c r="D220" s="1">
        <f>+tblRace4B[[#This Row],[Position]]</f>
        <v>0</v>
      </c>
      <c r="E220" s="14" t="str">
        <f>IFERROR(VLOOKUP('Race4-Boy'!$C220,TeamDec!$D$9:$H$465,5,FALSE),"")</f>
        <v/>
      </c>
      <c r="F220" s="16" t="str">
        <f>IFERROR(VLOOKUP('Race4-Boy'!$C220,TeamDec!$D$9:$H$465,3,FALSE),"")</f>
        <v/>
      </c>
      <c r="G220" s="14">
        <f>COUNTIF($E$9:E220,E220)</f>
        <v>161</v>
      </c>
      <c r="H220" s="60"/>
      <c r="J220" s="5"/>
    </row>
    <row r="221" spans="2:10" x14ac:dyDescent="0.35">
      <c r="B221" s="15"/>
      <c r="C221" s="6"/>
      <c r="D221" s="1">
        <f>+tblRace4B[[#This Row],[Position]]</f>
        <v>0</v>
      </c>
      <c r="E221" s="14" t="str">
        <f>IFERROR(VLOOKUP('Race4-Boy'!$C221,TeamDec!$D$9:$H$465,5,FALSE),"")</f>
        <v/>
      </c>
      <c r="F221" s="16" t="str">
        <f>IFERROR(VLOOKUP('Race4-Boy'!$C221,TeamDec!$D$9:$H$465,3,FALSE),"")</f>
        <v/>
      </c>
      <c r="G221" s="14">
        <f>COUNTIF($E$9:E221,E221)</f>
        <v>162</v>
      </c>
      <c r="H221" s="60"/>
      <c r="J221" s="5"/>
    </row>
    <row r="222" spans="2:10" x14ac:dyDescent="0.35">
      <c r="B222" s="15"/>
      <c r="C222" s="6"/>
      <c r="D222" s="1">
        <f>+tblRace4B[[#This Row],[Position]]</f>
        <v>0</v>
      </c>
      <c r="E222" s="14" t="str">
        <f>IFERROR(VLOOKUP('Race4-Boy'!$C222,TeamDec!$D$9:$H$465,5,FALSE),"")</f>
        <v/>
      </c>
      <c r="F222" s="16" t="str">
        <f>IFERROR(VLOOKUP('Race4-Boy'!$C222,TeamDec!$D$9:$H$465,3,FALSE),"")</f>
        <v/>
      </c>
      <c r="G222" s="14">
        <f>COUNTIF($E$9:E222,E222)</f>
        <v>163</v>
      </c>
      <c r="H222" s="60"/>
      <c r="J222" s="5"/>
    </row>
    <row r="223" spans="2:10" x14ac:dyDescent="0.35">
      <c r="B223" s="15"/>
      <c r="C223" s="6"/>
      <c r="D223" s="1">
        <f>+tblRace4B[[#This Row],[Position]]</f>
        <v>0</v>
      </c>
      <c r="E223" s="14" t="str">
        <f>IFERROR(VLOOKUP('Race4-Boy'!$C223,TeamDec!$D$9:$H$465,5,FALSE),"")</f>
        <v/>
      </c>
      <c r="F223" s="16" t="str">
        <f>IFERROR(VLOOKUP('Race4-Boy'!$C223,TeamDec!$D$9:$H$465,3,FALSE),"")</f>
        <v/>
      </c>
      <c r="G223" s="14">
        <f>COUNTIF($E$9:E223,E223)</f>
        <v>164</v>
      </c>
      <c r="H223" s="60"/>
      <c r="J223" s="5"/>
    </row>
    <row r="224" spans="2:10" x14ac:dyDescent="0.35">
      <c r="B224" s="15"/>
      <c r="C224" s="6"/>
      <c r="D224" s="1">
        <f>+tblRace4B[[#This Row],[Position]]</f>
        <v>0</v>
      </c>
      <c r="E224" s="14" t="str">
        <f>IFERROR(VLOOKUP('Race4-Boy'!$C224,TeamDec!$D$9:$H$465,5,FALSE),"")</f>
        <v/>
      </c>
      <c r="F224" s="16" t="str">
        <f>IFERROR(VLOOKUP('Race4-Boy'!$C224,TeamDec!$D$9:$H$465,3,FALSE),"")</f>
        <v/>
      </c>
      <c r="G224" s="14">
        <f>COUNTIF($E$9:E224,E224)</f>
        <v>165</v>
      </c>
      <c r="H224" s="60"/>
      <c r="J224" s="5"/>
    </row>
    <row r="225" spans="2:10" x14ac:dyDescent="0.35">
      <c r="B225" s="15"/>
      <c r="C225" s="6"/>
      <c r="D225" s="1">
        <f>+tblRace4B[[#This Row],[Position]]</f>
        <v>0</v>
      </c>
      <c r="E225" s="14" t="str">
        <f>IFERROR(VLOOKUP('Race4-Boy'!$C225,TeamDec!$D$9:$H$465,5,FALSE),"")</f>
        <v/>
      </c>
      <c r="F225" s="16" t="str">
        <f>IFERROR(VLOOKUP('Race4-Boy'!$C225,TeamDec!$D$9:$H$465,3,FALSE),"")</f>
        <v/>
      </c>
      <c r="G225" s="14">
        <f>COUNTIF($E$9:E225,E225)</f>
        <v>166</v>
      </c>
      <c r="H225" s="60"/>
      <c r="J225" s="5"/>
    </row>
    <row r="226" spans="2:10" x14ac:dyDescent="0.35">
      <c r="B226" s="15"/>
      <c r="C226" s="6"/>
      <c r="D226" s="1">
        <f>+tblRace4B[[#This Row],[Position]]</f>
        <v>0</v>
      </c>
      <c r="E226" s="14" t="str">
        <f>IFERROR(VLOOKUP('Race4-Boy'!$C226,TeamDec!$D$9:$H$465,5,FALSE),"")</f>
        <v/>
      </c>
      <c r="F226" s="16" t="str">
        <f>IFERROR(VLOOKUP('Race4-Boy'!$C226,TeamDec!$D$9:$H$465,3,FALSE),"")</f>
        <v/>
      </c>
      <c r="G226" s="14">
        <f>COUNTIF($E$9:E226,E226)</f>
        <v>167</v>
      </c>
      <c r="H226" s="60"/>
      <c r="J226" s="5"/>
    </row>
    <row r="227" spans="2:10" x14ac:dyDescent="0.35">
      <c r="B227" s="15"/>
      <c r="C227" s="6"/>
      <c r="D227" s="1">
        <f>+tblRace4B[[#This Row],[Position]]</f>
        <v>0</v>
      </c>
      <c r="E227" s="14" t="str">
        <f>IFERROR(VLOOKUP('Race4-Boy'!$C227,TeamDec!$D$9:$H$465,5,FALSE),"")</f>
        <v/>
      </c>
      <c r="F227" s="16" t="str">
        <f>IFERROR(VLOOKUP('Race4-Boy'!$C227,TeamDec!$D$9:$H$465,3,FALSE),"")</f>
        <v/>
      </c>
      <c r="G227" s="14">
        <f>COUNTIF($E$9:E227,E227)</f>
        <v>168</v>
      </c>
      <c r="H227" s="60"/>
      <c r="J227" s="5"/>
    </row>
    <row r="228" spans="2:10" x14ac:dyDescent="0.35">
      <c r="B228" s="15"/>
      <c r="C228" s="6"/>
      <c r="D228" s="1">
        <f>+tblRace4B[[#This Row],[Position]]</f>
        <v>0</v>
      </c>
      <c r="E228" s="14" t="str">
        <f>IFERROR(VLOOKUP('Race4-Boy'!$C228,TeamDec!$D$9:$H$465,5,FALSE),"")</f>
        <v/>
      </c>
      <c r="F228" s="16" t="str">
        <f>IFERROR(VLOOKUP('Race4-Boy'!$C228,TeamDec!$D$9:$H$465,3,FALSE),"")</f>
        <v/>
      </c>
      <c r="G228" s="14">
        <f>COUNTIF($E$9:E228,E228)</f>
        <v>169</v>
      </c>
      <c r="H228" s="60"/>
      <c r="J228" s="5"/>
    </row>
    <row r="229" spans="2:10" x14ac:dyDescent="0.35">
      <c r="B229" s="15"/>
      <c r="C229" s="6"/>
      <c r="D229" s="1">
        <f>+tblRace4B[[#This Row],[Position]]</f>
        <v>0</v>
      </c>
      <c r="E229" s="14" t="str">
        <f>IFERROR(VLOOKUP('Race4-Boy'!$C229,TeamDec!$D$9:$H$465,5,FALSE),"")</f>
        <v/>
      </c>
      <c r="F229" s="16" t="str">
        <f>IFERROR(VLOOKUP('Race4-Boy'!$C229,TeamDec!$D$9:$H$465,3,FALSE),"")</f>
        <v/>
      </c>
      <c r="G229" s="14">
        <f>COUNTIF($E$9:E229,E229)</f>
        <v>170</v>
      </c>
      <c r="H229" s="60"/>
      <c r="J229" s="5"/>
    </row>
    <row r="230" spans="2:10" x14ac:dyDescent="0.35">
      <c r="B230" s="15"/>
      <c r="C230" s="6"/>
      <c r="D230" s="1">
        <f>+tblRace4B[[#This Row],[Position]]</f>
        <v>0</v>
      </c>
      <c r="E230" s="14" t="str">
        <f>IFERROR(VLOOKUP('Race4-Boy'!$C230,TeamDec!$D$9:$H$465,5,FALSE),"")</f>
        <v/>
      </c>
      <c r="F230" s="16" t="str">
        <f>IFERROR(VLOOKUP('Race4-Boy'!$C230,TeamDec!$D$9:$H$465,3,FALSE),"")</f>
        <v/>
      </c>
      <c r="G230" s="14">
        <f>COUNTIF($E$9:E230,E230)</f>
        <v>171</v>
      </c>
      <c r="H230" s="60"/>
      <c r="J230" s="5"/>
    </row>
    <row r="231" spans="2:10" x14ac:dyDescent="0.35">
      <c r="B231" s="15"/>
      <c r="C231" s="6"/>
      <c r="D231" s="1">
        <f>+tblRace4B[[#This Row],[Position]]</f>
        <v>0</v>
      </c>
      <c r="E231" s="14" t="str">
        <f>IFERROR(VLOOKUP('Race4-Boy'!$C231,TeamDec!$D$9:$H$465,5,FALSE),"")</f>
        <v/>
      </c>
      <c r="F231" s="16" t="str">
        <f>IFERROR(VLOOKUP('Race4-Boy'!$C231,TeamDec!$D$9:$H$465,3,FALSE),"")</f>
        <v/>
      </c>
      <c r="G231" s="14">
        <f>COUNTIF($E$9:E231,E231)</f>
        <v>172</v>
      </c>
      <c r="H231" s="60"/>
      <c r="J231" s="5"/>
    </row>
    <row r="232" spans="2:10" x14ac:dyDescent="0.35">
      <c r="B232" s="15"/>
      <c r="C232" s="6"/>
      <c r="D232" s="1">
        <f>+tblRace4B[[#This Row],[Position]]</f>
        <v>0</v>
      </c>
      <c r="E232" s="14" t="str">
        <f>IFERROR(VLOOKUP('Race4-Boy'!$C232,TeamDec!$D$9:$H$465,5,FALSE),"")</f>
        <v/>
      </c>
      <c r="F232" s="16" t="str">
        <f>IFERROR(VLOOKUP('Race4-Boy'!$C232,TeamDec!$D$9:$H$465,3,FALSE),"")</f>
        <v/>
      </c>
      <c r="G232" s="14">
        <f>COUNTIF($E$9:E232,E232)</f>
        <v>173</v>
      </c>
      <c r="H232" s="60"/>
      <c r="J232" s="5"/>
    </row>
    <row r="233" spans="2:10" x14ac:dyDescent="0.35">
      <c r="B233" s="15"/>
      <c r="C233" s="6"/>
      <c r="D233" s="1">
        <f>+tblRace4B[[#This Row],[Position]]</f>
        <v>0</v>
      </c>
      <c r="E233" s="14" t="str">
        <f>IFERROR(VLOOKUP('Race4-Boy'!$C233,TeamDec!$D$9:$H$465,5,FALSE),"")</f>
        <v/>
      </c>
      <c r="F233" s="16" t="str">
        <f>IFERROR(VLOOKUP('Race4-Boy'!$C233,TeamDec!$D$9:$H$465,3,FALSE),"")</f>
        <v/>
      </c>
      <c r="G233" s="14">
        <f>COUNTIF($E$9:E233,E233)</f>
        <v>174</v>
      </c>
      <c r="H233" s="60"/>
      <c r="J233" s="5"/>
    </row>
    <row r="234" spans="2:10" x14ac:dyDescent="0.35">
      <c r="B234" s="15"/>
      <c r="C234" s="6"/>
      <c r="D234" s="1">
        <f>+tblRace4B[[#This Row],[Position]]</f>
        <v>0</v>
      </c>
      <c r="E234" s="14" t="str">
        <f>IFERROR(VLOOKUP('Race4-Boy'!$C234,TeamDec!$D$9:$H$465,5,FALSE),"")</f>
        <v/>
      </c>
      <c r="F234" s="16" t="str">
        <f>IFERROR(VLOOKUP('Race4-Boy'!$C234,TeamDec!$D$9:$H$465,3,FALSE),"")</f>
        <v/>
      </c>
      <c r="G234" s="14">
        <f>COUNTIF($E$9:E234,E234)</f>
        <v>175</v>
      </c>
      <c r="H234" s="60"/>
      <c r="J234" s="5"/>
    </row>
    <row r="235" spans="2:10" x14ac:dyDescent="0.35">
      <c r="B235" s="15"/>
      <c r="C235" s="6"/>
      <c r="D235" s="1">
        <f>+tblRace4B[[#This Row],[Position]]</f>
        <v>0</v>
      </c>
      <c r="E235" s="14" t="str">
        <f>IFERROR(VLOOKUP('Race4-Boy'!$C235,TeamDec!$D$9:$H$465,5,FALSE),"")</f>
        <v/>
      </c>
      <c r="F235" s="16" t="str">
        <f>IFERROR(VLOOKUP('Race4-Boy'!$C235,TeamDec!$D$9:$H$465,3,FALSE),"")</f>
        <v/>
      </c>
      <c r="G235" s="14">
        <f>COUNTIF($E$9:E235,E235)</f>
        <v>176</v>
      </c>
      <c r="H235" s="60"/>
      <c r="J235" s="5"/>
    </row>
    <row r="236" spans="2:10" x14ac:dyDescent="0.35">
      <c r="B236" s="15"/>
      <c r="C236" s="6"/>
      <c r="D236" s="1">
        <f>+tblRace4B[[#This Row],[Position]]</f>
        <v>0</v>
      </c>
      <c r="E236" s="14" t="str">
        <f>IFERROR(VLOOKUP('Race4-Boy'!$C236,TeamDec!$D$9:$H$465,5,FALSE),"")</f>
        <v/>
      </c>
      <c r="F236" s="16" t="str">
        <f>IFERROR(VLOOKUP('Race4-Boy'!$C236,TeamDec!$D$9:$H$465,3,FALSE),"")</f>
        <v/>
      </c>
      <c r="G236" s="14">
        <f>COUNTIF($E$9:E236,E236)</f>
        <v>177</v>
      </c>
      <c r="H236" s="60"/>
      <c r="J236" s="5"/>
    </row>
    <row r="237" spans="2:10" x14ac:dyDescent="0.35">
      <c r="B237" s="15"/>
      <c r="C237" s="6"/>
      <c r="D237" s="1">
        <f>+tblRace4B[[#This Row],[Position]]</f>
        <v>0</v>
      </c>
      <c r="E237" s="14" t="str">
        <f>IFERROR(VLOOKUP('Race4-Boy'!$C237,TeamDec!$D$9:$H$465,5,FALSE),"")</f>
        <v/>
      </c>
      <c r="F237" s="16" t="str">
        <f>IFERROR(VLOOKUP('Race4-Boy'!$C237,TeamDec!$D$9:$H$465,3,FALSE),"")</f>
        <v/>
      </c>
      <c r="G237" s="14">
        <f>COUNTIF($E$9:E237,E237)</f>
        <v>178</v>
      </c>
      <c r="H237" s="60"/>
      <c r="J237" s="5"/>
    </row>
    <row r="238" spans="2:10" x14ac:dyDescent="0.35">
      <c r="B238" s="15"/>
      <c r="C238" s="6"/>
      <c r="D238" s="1">
        <f>+tblRace4B[[#This Row],[Position]]</f>
        <v>0</v>
      </c>
      <c r="E238" s="14" t="str">
        <f>IFERROR(VLOOKUP('Race4-Boy'!$C238,TeamDec!$D$9:$H$465,5,FALSE),"")</f>
        <v/>
      </c>
      <c r="F238" s="16" t="str">
        <f>IFERROR(VLOOKUP('Race4-Boy'!$C238,TeamDec!$D$9:$H$465,3,FALSE),"")</f>
        <v/>
      </c>
      <c r="G238" s="14">
        <f>COUNTIF($E$9:E238,E238)</f>
        <v>179</v>
      </c>
      <c r="H238" s="60"/>
      <c r="J238" s="5"/>
    </row>
    <row r="239" spans="2:10" x14ac:dyDescent="0.35">
      <c r="B239" s="15"/>
      <c r="C239" s="6"/>
      <c r="D239" s="1">
        <f>+tblRace4B[[#This Row],[Position]]</f>
        <v>0</v>
      </c>
      <c r="E239" s="14" t="str">
        <f>IFERROR(VLOOKUP('Race4-Boy'!$C239,TeamDec!$D$9:$H$465,5,FALSE),"")</f>
        <v/>
      </c>
      <c r="F239" s="16" t="str">
        <f>IFERROR(VLOOKUP('Race4-Boy'!$C239,TeamDec!$D$9:$H$465,3,FALSE),"")</f>
        <v/>
      </c>
      <c r="G239" s="14">
        <f>COUNTIF($E$9:E239,E239)</f>
        <v>180</v>
      </c>
      <c r="H239" s="60"/>
      <c r="J239" s="5"/>
    </row>
    <row r="240" spans="2:10" x14ac:dyDescent="0.35">
      <c r="B240" s="15"/>
      <c r="C240" s="6"/>
      <c r="D240" s="1">
        <f>+tblRace4B[[#This Row],[Position]]</f>
        <v>0</v>
      </c>
      <c r="E240" s="14" t="str">
        <f>IFERROR(VLOOKUP('Race4-Boy'!$C240,TeamDec!$D$9:$H$465,5,FALSE),"")</f>
        <v/>
      </c>
      <c r="F240" s="16" t="str">
        <f>IFERROR(VLOOKUP('Race4-Boy'!$C240,TeamDec!$D$9:$H$465,3,FALSE),"")</f>
        <v/>
      </c>
      <c r="G240" s="14">
        <f>COUNTIF($E$9:E240,E240)</f>
        <v>181</v>
      </c>
      <c r="H240" s="60"/>
      <c r="J240" s="5"/>
    </row>
    <row r="241" spans="2:10" x14ac:dyDescent="0.35">
      <c r="B241" s="15"/>
      <c r="C241" s="6"/>
      <c r="D241" s="1">
        <f>+tblRace4B[[#This Row],[Position]]</f>
        <v>0</v>
      </c>
      <c r="E241" s="14" t="str">
        <f>IFERROR(VLOOKUP('Race4-Boy'!$C241,TeamDec!$D$9:$H$465,5,FALSE),"")</f>
        <v/>
      </c>
      <c r="F241" s="16" t="str">
        <f>IFERROR(VLOOKUP('Race4-Boy'!$C241,TeamDec!$D$9:$H$465,3,FALSE),"")</f>
        <v/>
      </c>
      <c r="G241" s="14">
        <f>COUNTIF($E$9:E241,E241)</f>
        <v>182</v>
      </c>
      <c r="H241" s="60"/>
      <c r="J241" s="5"/>
    </row>
    <row r="242" spans="2:10" x14ac:dyDescent="0.35">
      <c r="B242" s="15"/>
      <c r="C242" s="6"/>
      <c r="D242" s="1">
        <f>+tblRace4B[[#This Row],[Position]]</f>
        <v>0</v>
      </c>
      <c r="E242" s="14" t="str">
        <f>IFERROR(VLOOKUP('Race4-Boy'!$C242,TeamDec!$D$9:$H$465,5,FALSE),"")</f>
        <v/>
      </c>
      <c r="F242" s="16" t="str">
        <f>IFERROR(VLOOKUP('Race4-Boy'!$C242,TeamDec!$D$9:$H$465,3,FALSE),"")</f>
        <v/>
      </c>
      <c r="G242" s="14">
        <f>COUNTIF($E$9:E242,E242)</f>
        <v>183</v>
      </c>
      <c r="H242" s="60"/>
      <c r="J242" s="5"/>
    </row>
    <row r="243" spans="2:10" x14ac:dyDescent="0.35">
      <c r="B243" s="15"/>
      <c r="C243" s="6"/>
      <c r="D243" s="1">
        <f>+tblRace4B[[#This Row],[Position]]</f>
        <v>0</v>
      </c>
      <c r="E243" s="14" t="str">
        <f>IFERROR(VLOOKUP('Race4-Boy'!$C243,TeamDec!$D$9:$H$465,5,FALSE),"")</f>
        <v/>
      </c>
      <c r="F243" s="16" t="str">
        <f>IFERROR(VLOOKUP('Race4-Boy'!$C243,TeamDec!$D$9:$H$465,3,FALSE),"")</f>
        <v/>
      </c>
      <c r="G243" s="14">
        <f>COUNTIF($E$9:E243,E243)</f>
        <v>184</v>
      </c>
      <c r="H243" s="60"/>
      <c r="J243" s="5"/>
    </row>
    <row r="244" spans="2:10" x14ac:dyDescent="0.35">
      <c r="B244" s="15"/>
      <c r="C244" s="6"/>
      <c r="D244" s="1">
        <f>+tblRace4B[[#This Row],[Position]]</f>
        <v>0</v>
      </c>
      <c r="E244" s="14" t="str">
        <f>IFERROR(VLOOKUP('Race4-Boy'!$C244,TeamDec!$D$9:$H$465,5,FALSE),"")</f>
        <v/>
      </c>
      <c r="F244" s="16" t="str">
        <f>IFERROR(VLOOKUP('Race4-Boy'!$C244,TeamDec!$D$9:$H$465,3,FALSE),"")</f>
        <v/>
      </c>
      <c r="G244" s="14">
        <f>COUNTIF($E$9:E244,E244)</f>
        <v>185</v>
      </c>
      <c r="H244" s="60"/>
      <c r="J244" s="5"/>
    </row>
    <row r="245" spans="2:10" x14ac:dyDescent="0.35">
      <c r="B245" s="15"/>
      <c r="C245" s="6"/>
      <c r="D245" s="1">
        <f>+tblRace4B[[#This Row],[Position]]</f>
        <v>0</v>
      </c>
      <c r="E245" s="14" t="str">
        <f>IFERROR(VLOOKUP('Race4-Boy'!$C245,TeamDec!$D$9:$H$465,5,FALSE),"")</f>
        <v/>
      </c>
      <c r="F245" s="16" t="str">
        <f>IFERROR(VLOOKUP('Race4-Boy'!$C245,TeamDec!$D$9:$H$465,3,FALSE),"")</f>
        <v/>
      </c>
      <c r="G245" s="14">
        <f>COUNTIF($E$9:E245,E245)</f>
        <v>186</v>
      </c>
      <c r="H245" s="60"/>
      <c r="J245" s="5"/>
    </row>
    <row r="246" spans="2:10" x14ac:dyDescent="0.35">
      <c r="B246" s="15"/>
      <c r="C246" s="6"/>
      <c r="D246" s="1">
        <f>+tblRace4B[[#This Row],[Position]]</f>
        <v>0</v>
      </c>
      <c r="E246" s="14" t="str">
        <f>IFERROR(VLOOKUP('Race4-Boy'!$C246,TeamDec!$D$9:$H$465,5,FALSE),"")</f>
        <v/>
      </c>
      <c r="F246" s="16" t="str">
        <f>IFERROR(VLOOKUP('Race4-Boy'!$C246,TeamDec!$D$9:$H$465,3,FALSE),"")</f>
        <v/>
      </c>
      <c r="G246" s="14">
        <f>COUNTIF($E$9:E246,E246)</f>
        <v>187</v>
      </c>
      <c r="H246" s="60"/>
      <c r="J246" s="5"/>
    </row>
    <row r="247" spans="2:10" x14ac:dyDescent="0.35">
      <c r="B247" s="15"/>
      <c r="C247" s="6"/>
      <c r="D247" s="1">
        <f>+tblRace4B[[#This Row],[Position]]</f>
        <v>0</v>
      </c>
      <c r="E247" s="14" t="str">
        <f>IFERROR(VLOOKUP('Race4-Boy'!$C247,TeamDec!$D$9:$H$465,5,FALSE),"")</f>
        <v/>
      </c>
      <c r="F247" s="16" t="str">
        <f>IFERROR(VLOOKUP('Race4-Boy'!$C247,TeamDec!$D$9:$H$465,3,FALSE),"")</f>
        <v/>
      </c>
      <c r="G247" s="14">
        <f>COUNTIF($E$9:E247,E247)</f>
        <v>188</v>
      </c>
      <c r="H247" s="60"/>
      <c r="J247" s="5"/>
    </row>
    <row r="248" spans="2:10" x14ac:dyDescent="0.35">
      <c r="B248" s="15"/>
      <c r="C248" s="6"/>
      <c r="D248" s="1">
        <f>+tblRace4B[[#This Row],[Position]]</f>
        <v>0</v>
      </c>
      <c r="E248" s="14" t="str">
        <f>IFERROR(VLOOKUP('Race4-Boy'!$C248,TeamDec!$D$9:$H$465,5,FALSE),"")</f>
        <v/>
      </c>
      <c r="F248" s="16" t="str">
        <f>IFERROR(VLOOKUP('Race4-Boy'!$C248,TeamDec!$D$9:$H$465,3,FALSE),"")</f>
        <v/>
      </c>
      <c r="G248" s="14">
        <f>COUNTIF($E$9:E248,E248)</f>
        <v>189</v>
      </c>
      <c r="H248" s="60"/>
      <c r="J248" s="5"/>
    </row>
    <row r="249" spans="2:10" x14ac:dyDescent="0.35">
      <c r="B249" s="15"/>
      <c r="C249" s="6"/>
      <c r="D249" s="1">
        <f>+tblRace4B[[#This Row],[Position]]</f>
        <v>0</v>
      </c>
      <c r="E249" s="14" t="str">
        <f>IFERROR(VLOOKUP('Race4-Boy'!$C249,TeamDec!$D$9:$H$465,5,FALSE),"")</f>
        <v/>
      </c>
      <c r="F249" s="16" t="str">
        <f>IFERROR(VLOOKUP('Race4-Boy'!$C249,TeamDec!$D$9:$H$465,3,FALSE),"")</f>
        <v/>
      </c>
      <c r="G249" s="14">
        <f>COUNTIF($E$9:E249,E249)</f>
        <v>190</v>
      </c>
      <c r="H249" s="60"/>
      <c r="J249" s="5"/>
    </row>
    <row r="250" spans="2:10" x14ac:dyDescent="0.35">
      <c r="B250" s="15"/>
      <c r="C250" s="6"/>
      <c r="D250" s="1">
        <f>+tblRace4B[[#This Row],[Position]]</f>
        <v>0</v>
      </c>
      <c r="E250" s="14" t="str">
        <f>IFERROR(VLOOKUP('Race4-Boy'!$C250,TeamDec!$D$9:$H$465,5,FALSE),"")</f>
        <v/>
      </c>
      <c r="F250" s="16" t="str">
        <f>IFERROR(VLOOKUP('Race4-Boy'!$C250,TeamDec!$D$9:$H$465,3,FALSE),"")</f>
        <v/>
      </c>
      <c r="G250" s="14">
        <f>COUNTIF($E$9:E250,E250)</f>
        <v>191</v>
      </c>
      <c r="H250" s="60"/>
      <c r="J250" s="5"/>
    </row>
    <row r="251" spans="2:10" x14ac:dyDescent="0.35">
      <c r="B251" s="15"/>
      <c r="C251" s="6"/>
      <c r="D251" s="1">
        <f>+tblRace4B[[#This Row],[Position]]</f>
        <v>0</v>
      </c>
      <c r="E251" s="14" t="str">
        <f>IFERROR(VLOOKUP('Race4-Boy'!$C251,TeamDec!$D$9:$H$465,5,FALSE),"")</f>
        <v/>
      </c>
      <c r="F251" s="16" t="str">
        <f>IFERROR(VLOOKUP('Race4-Boy'!$C251,TeamDec!$D$9:$H$465,3,FALSE),"")</f>
        <v/>
      </c>
      <c r="G251" s="14">
        <f>COUNTIF($E$9:E251,E251)</f>
        <v>192</v>
      </c>
      <c r="H251" s="60"/>
      <c r="J251" s="5"/>
    </row>
    <row r="252" spans="2:10" x14ac:dyDescent="0.35">
      <c r="B252" s="15"/>
      <c r="C252" s="6"/>
      <c r="D252" s="1">
        <f>+tblRace4B[[#This Row],[Position]]</f>
        <v>0</v>
      </c>
      <c r="E252" s="14" t="str">
        <f>IFERROR(VLOOKUP('Race4-Boy'!$C252,TeamDec!$D$9:$H$465,5,FALSE),"")</f>
        <v/>
      </c>
      <c r="F252" s="16" t="str">
        <f>IFERROR(VLOOKUP('Race4-Boy'!$C252,TeamDec!$D$9:$H$465,3,FALSE),"")</f>
        <v/>
      </c>
      <c r="G252" s="14">
        <f>COUNTIF($E$9:E252,E252)</f>
        <v>193</v>
      </c>
      <c r="H252" s="60"/>
      <c r="J252" s="5"/>
    </row>
    <row r="253" spans="2:10" x14ac:dyDescent="0.35">
      <c r="B253" s="15"/>
      <c r="C253" s="6"/>
      <c r="D253" s="1">
        <f>+tblRace4B[[#This Row],[Position]]</f>
        <v>0</v>
      </c>
      <c r="E253" s="14" t="str">
        <f>IFERROR(VLOOKUP('Race4-Boy'!$C253,TeamDec!$D$9:$H$465,5,FALSE),"")</f>
        <v/>
      </c>
      <c r="F253" s="16" t="str">
        <f>IFERROR(VLOOKUP('Race4-Boy'!$C253,TeamDec!$D$9:$H$465,3,FALSE),"")</f>
        <v/>
      </c>
      <c r="G253" s="14">
        <f>COUNTIF($E$9:E253,E253)</f>
        <v>194</v>
      </c>
      <c r="H253" s="60"/>
      <c r="J253" s="5"/>
    </row>
    <row r="254" spans="2:10" x14ac:dyDescent="0.35">
      <c r="B254" s="15"/>
      <c r="C254" s="6"/>
      <c r="D254" s="1">
        <f>+tblRace4B[[#This Row],[Position]]</f>
        <v>0</v>
      </c>
      <c r="E254" s="14" t="str">
        <f>IFERROR(VLOOKUP('Race4-Boy'!$C254,TeamDec!$D$9:$H$465,5,FALSE),"")</f>
        <v/>
      </c>
      <c r="F254" s="16" t="str">
        <f>IFERROR(VLOOKUP('Race4-Boy'!$C254,TeamDec!$D$9:$H$465,3,FALSE),"")</f>
        <v/>
      </c>
      <c r="G254" s="14">
        <f>COUNTIF($E$9:E254,E254)</f>
        <v>195</v>
      </c>
      <c r="H254" s="60"/>
      <c r="J254" s="5"/>
    </row>
    <row r="255" spans="2:10" x14ac:dyDescent="0.35">
      <c r="B255" s="15"/>
      <c r="C255" s="6"/>
      <c r="D255" s="1">
        <f>+tblRace4B[[#This Row],[Position]]</f>
        <v>0</v>
      </c>
      <c r="E255" s="14" t="str">
        <f>IFERROR(VLOOKUP('Race4-Boy'!$C255,TeamDec!$D$9:$H$465,5,FALSE),"")</f>
        <v/>
      </c>
      <c r="F255" s="16" t="str">
        <f>IFERROR(VLOOKUP('Race4-Boy'!$C255,TeamDec!$D$9:$H$465,3,FALSE),"")</f>
        <v/>
      </c>
      <c r="G255" s="14">
        <f>COUNTIF($E$9:E255,E255)</f>
        <v>196</v>
      </c>
      <c r="H255" s="60"/>
      <c r="J255" s="5"/>
    </row>
    <row r="256" spans="2:10" x14ac:dyDescent="0.35">
      <c r="B256" s="15"/>
      <c r="C256" s="6"/>
      <c r="D256" s="1">
        <f>+tblRace4B[[#This Row],[Position]]</f>
        <v>0</v>
      </c>
      <c r="E256" s="14" t="str">
        <f>IFERROR(VLOOKUP('Race4-Boy'!$C256,TeamDec!$D$9:$H$465,5,FALSE),"")</f>
        <v/>
      </c>
      <c r="F256" s="16" t="str">
        <f>IFERROR(VLOOKUP('Race4-Boy'!$C256,TeamDec!$D$9:$H$465,3,FALSE),"")</f>
        <v/>
      </c>
      <c r="G256" s="14">
        <f>COUNTIF($E$9:E256,E256)</f>
        <v>197</v>
      </c>
      <c r="H256" s="60"/>
      <c r="J256" s="5"/>
    </row>
    <row r="257" spans="2:10" x14ac:dyDescent="0.35">
      <c r="B257" s="15"/>
      <c r="C257" s="6"/>
      <c r="D257" s="1">
        <f>+tblRace4B[[#This Row],[Position]]</f>
        <v>0</v>
      </c>
      <c r="E257" s="14" t="str">
        <f>IFERROR(VLOOKUP('Race4-Boy'!$C257,TeamDec!$D$9:$H$465,5,FALSE),"")</f>
        <v/>
      </c>
      <c r="F257" s="16" t="str">
        <f>IFERROR(VLOOKUP('Race4-Boy'!$C257,TeamDec!$D$9:$H$465,3,FALSE),"")</f>
        <v/>
      </c>
      <c r="G257" s="14">
        <f>COUNTIF($E$9:E257,E257)</f>
        <v>198</v>
      </c>
      <c r="H257" s="60"/>
      <c r="J257" s="5"/>
    </row>
    <row r="258" spans="2:10" x14ac:dyDescent="0.35">
      <c r="B258" s="15"/>
      <c r="C258" s="6"/>
      <c r="D258" s="1">
        <f>+tblRace4B[[#This Row],[Position]]</f>
        <v>0</v>
      </c>
      <c r="E258" s="14" t="str">
        <f>IFERROR(VLOOKUP('Race4-Boy'!$C258,TeamDec!$D$9:$H$465,5,FALSE),"")</f>
        <v/>
      </c>
      <c r="F258" s="16" t="str">
        <f>IFERROR(VLOOKUP('Race4-Boy'!$C258,TeamDec!$D$9:$H$465,3,FALSE),"")</f>
        <v/>
      </c>
      <c r="G258" s="14">
        <f>COUNTIF($E$9:E258,E258)</f>
        <v>199</v>
      </c>
      <c r="H258" s="60"/>
      <c r="J258" s="5"/>
    </row>
    <row r="259" spans="2:10" x14ac:dyDescent="0.35">
      <c r="B259" s="15"/>
      <c r="C259" s="6"/>
      <c r="D259" s="1">
        <f>+tblRace4B[[#This Row],[Position]]</f>
        <v>0</v>
      </c>
      <c r="E259" s="14" t="str">
        <f>IFERROR(VLOOKUP('Race4-Boy'!$C259,TeamDec!$D$9:$H$465,5,FALSE),"")</f>
        <v/>
      </c>
      <c r="F259" s="16" t="str">
        <f>IFERROR(VLOOKUP('Race4-Boy'!$C259,TeamDec!$D$9:$H$465,3,FALSE),"")</f>
        <v/>
      </c>
      <c r="G259" s="14">
        <f>COUNTIF($E$9:E259,E259)</f>
        <v>200</v>
      </c>
      <c r="H259" s="60"/>
      <c r="J259" s="5"/>
    </row>
    <row r="260" spans="2:10" x14ac:dyDescent="0.35">
      <c r="B260" s="15"/>
      <c r="C260" s="6"/>
      <c r="D260" s="1">
        <f>+tblRace4B[[#This Row],[Position]]</f>
        <v>0</v>
      </c>
      <c r="E260" s="14" t="str">
        <f>IFERROR(VLOOKUP('Race4-Boy'!$C260,TeamDec!$D$9:$H$465,5,FALSE),"")</f>
        <v/>
      </c>
      <c r="F260" s="16" t="str">
        <f>IFERROR(VLOOKUP('Race4-Boy'!$C260,TeamDec!$D$9:$H$465,3,FALSE),"")</f>
        <v/>
      </c>
      <c r="G260" s="14">
        <f>COUNTIF($E$9:E260,E260)</f>
        <v>201</v>
      </c>
      <c r="H260" s="60"/>
      <c r="J260" s="5"/>
    </row>
    <row r="261" spans="2:10" x14ac:dyDescent="0.35">
      <c r="B261" s="15"/>
      <c r="C261" s="6"/>
      <c r="D261" s="1">
        <f>+tblRace4B[[#This Row],[Position]]</f>
        <v>0</v>
      </c>
      <c r="E261" s="14" t="str">
        <f>IFERROR(VLOOKUP('Race4-Boy'!$C261,TeamDec!$D$9:$H$465,5,FALSE),"")</f>
        <v/>
      </c>
      <c r="F261" s="16" t="str">
        <f>IFERROR(VLOOKUP('Race4-Boy'!$C261,TeamDec!$D$9:$H$465,3,FALSE),"")</f>
        <v/>
      </c>
      <c r="G261" s="14">
        <f>COUNTIF($E$9:E261,E261)</f>
        <v>202</v>
      </c>
      <c r="H261" s="60"/>
      <c r="J261" s="5"/>
    </row>
    <row r="262" spans="2:10" x14ac:dyDescent="0.35">
      <c r="B262" s="15"/>
      <c r="C262" s="6"/>
      <c r="D262" s="1">
        <f>+tblRace4B[[#This Row],[Position]]</f>
        <v>0</v>
      </c>
      <c r="E262" s="14" t="str">
        <f>IFERROR(VLOOKUP('Race4-Boy'!$C262,TeamDec!$D$9:$H$465,5,FALSE),"")</f>
        <v/>
      </c>
      <c r="F262" s="16" t="str">
        <f>IFERROR(VLOOKUP('Race4-Boy'!$C262,TeamDec!$D$9:$H$465,3,FALSE),"")</f>
        <v/>
      </c>
      <c r="G262" s="14">
        <f>COUNTIF($E$9:E262,E262)</f>
        <v>203</v>
      </c>
      <c r="H262" s="60"/>
      <c r="J262" s="5"/>
    </row>
    <row r="263" spans="2:10" x14ac:dyDescent="0.35">
      <c r="B263" s="15"/>
      <c r="C263" s="6"/>
      <c r="D263" s="1">
        <f>+tblRace4B[[#This Row],[Position]]</f>
        <v>0</v>
      </c>
      <c r="E263" s="14" t="str">
        <f>IFERROR(VLOOKUP('Race4-Boy'!$C263,TeamDec!$D$9:$H$465,5,FALSE),"")</f>
        <v/>
      </c>
      <c r="F263" s="16" t="str">
        <f>IFERROR(VLOOKUP('Race4-Boy'!$C263,TeamDec!$D$9:$H$465,3,FALSE),"")</f>
        <v/>
      </c>
      <c r="G263" s="14">
        <f>COUNTIF($E$9:E263,E263)</f>
        <v>204</v>
      </c>
      <c r="H263" s="60"/>
      <c r="J263" s="5"/>
    </row>
    <row r="264" spans="2:10" x14ac:dyDescent="0.35">
      <c r="B264" s="15"/>
      <c r="C264" s="6"/>
      <c r="D264" s="1">
        <f>+tblRace4B[[#This Row],[Position]]</f>
        <v>0</v>
      </c>
      <c r="E264" s="14" t="str">
        <f>IFERROR(VLOOKUP('Race4-Boy'!$C264,TeamDec!$D$9:$H$465,5,FALSE),"")</f>
        <v/>
      </c>
      <c r="F264" s="16" t="str">
        <f>IFERROR(VLOOKUP('Race4-Boy'!$C264,TeamDec!$D$9:$H$465,3,FALSE),"")</f>
        <v/>
      </c>
      <c r="G264" s="14">
        <f>COUNTIF($E$9:E264,E264)</f>
        <v>205</v>
      </c>
      <c r="H264" s="60"/>
      <c r="J264" s="5"/>
    </row>
    <row r="265" spans="2:10" x14ac:dyDescent="0.35">
      <c r="B265" s="15"/>
      <c r="C265" s="6"/>
      <c r="D265" s="1">
        <f>+tblRace4B[[#This Row],[Position]]</f>
        <v>0</v>
      </c>
      <c r="E265" s="14" t="str">
        <f>IFERROR(VLOOKUP('Race4-Boy'!$C265,TeamDec!$D$9:$H$465,5,FALSE),"")</f>
        <v/>
      </c>
      <c r="F265" s="16" t="str">
        <f>IFERROR(VLOOKUP('Race4-Boy'!$C265,TeamDec!$D$9:$H$465,3,FALSE),"")</f>
        <v/>
      </c>
      <c r="G265" s="14">
        <f>COUNTIF($E$9:E265,E265)</f>
        <v>206</v>
      </c>
      <c r="H265" s="60"/>
      <c r="J265" s="5"/>
    </row>
    <row r="266" spans="2:10" x14ac:dyDescent="0.35">
      <c r="B266" s="15"/>
      <c r="C266" s="6"/>
      <c r="D266" s="1">
        <f>+tblRace4B[[#This Row],[Position]]</f>
        <v>0</v>
      </c>
      <c r="E266" s="14" t="str">
        <f>IFERROR(VLOOKUP('Race4-Boy'!$C266,TeamDec!$D$9:$H$465,5,FALSE),"")</f>
        <v/>
      </c>
      <c r="F266" s="16" t="str">
        <f>IFERROR(VLOOKUP('Race4-Boy'!$C266,TeamDec!$D$9:$H$465,3,FALSE),"")</f>
        <v/>
      </c>
      <c r="G266" s="14">
        <f>COUNTIF($E$9:E266,E266)</f>
        <v>207</v>
      </c>
      <c r="H266" s="60"/>
      <c r="J266" s="5"/>
    </row>
    <row r="267" spans="2:10" x14ac:dyDescent="0.35">
      <c r="B267" s="15"/>
      <c r="C267" s="6"/>
      <c r="D267" s="1">
        <f>+tblRace4B[[#This Row],[Position]]</f>
        <v>0</v>
      </c>
      <c r="E267" s="14" t="str">
        <f>IFERROR(VLOOKUP('Race4-Boy'!$C267,TeamDec!$D$9:$H$465,5,FALSE),"")</f>
        <v/>
      </c>
      <c r="F267" s="16" t="str">
        <f>IFERROR(VLOOKUP('Race4-Boy'!$C267,TeamDec!$D$9:$H$465,3,FALSE),"")</f>
        <v/>
      </c>
      <c r="G267" s="14">
        <f>COUNTIF($E$9:E267,E267)</f>
        <v>208</v>
      </c>
      <c r="H267" s="60"/>
      <c r="J267" s="5"/>
    </row>
    <row r="268" spans="2:10" x14ac:dyDescent="0.35">
      <c r="B268" s="15"/>
      <c r="C268" s="6"/>
      <c r="D268" s="1">
        <f>+tblRace4B[[#This Row],[Position]]</f>
        <v>0</v>
      </c>
      <c r="E268" s="14" t="str">
        <f>IFERROR(VLOOKUP('Race4-Boy'!$C268,TeamDec!$D$9:$H$465,5,FALSE),"")</f>
        <v/>
      </c>
      <c r="F268" s="16" t="str">
        <f>IFERROR(VLOOKUP('Race4-Boy'!$C268,TeamDec!$D$9:$H$465,3,FALSE),"")</f>
        <v/>
      </c>
      <c r="G268" s="14">
        <f>COUNTIF($E$9:E268,E268)</f>
        <v>209</v>
      </c>
      <c r="H268" s="60"/>
      <c r="J268" s="5"/>
    </row>
    <row r="269" spans="2:10" x14ac:dyDescent="0.35">
      <c r="B269" s="15"/>
      <c r="C269" s="6"/>
      <c r="D269" s="1">
        <f>+tblRace4B[[#This Row],[Position]]</f>
        <v>0</v>
      </c>
      <c r="E269" s="14" t="str">
        <f>IFERROR(VLOOKUP('Race4-Boy'!$C269,TeamDec!$D$9:$H$465,5,FALSE),"")</f>
        <v/>
      </c>
      <c r="F269" s="16" t="str">
        <f>IFERROR(VLOOKUP('Race4-Boy'!$C269,TeamDec!$D$9:$H$465,3,FALSE),"")</f>
        <v/>
      </c>
      <c r="G269" s="14">
        <f>COUNTIF($E$9:E269,E269)</f>
        <v>210</v>
      </c>
      <c r="H269" s="60"/>
      <c r="J269" s="5"/>
    </row>
    <row r="270" spans="2:10" x14ac:dyDescent="0.35">
      <c r="B270" s="15"/>
      <c r="C270" s="6"/>
      <c r="D270" s="1">
        <f>+tblRace4B[[#This Row],[Position]]</f>
        <v>0</v>
      </c>
      <c r="E270" s="14" t="str">
        <f>IFERROR(VLOOKUP('Race4-Boy'!$C270,TeamDec!$D$9:$H$465,5,FALSE),"")</f>
        <v/>
      </c>
      <c r="F270" s="16" t="str">
        <f>IFERROR(VLOOKUP('Race4-Boy'!$C270,TeamDec!$D$9:$H$465,3,FALSE),"")</f>
        <v/>
      </c>
      <c r="G270" s="14">
        <f>COUNTIF($E$9:E270,E270)</f>
        <v>211</v>
      </c>
      <c r="H270" s="60"/>
      <c r="J270" s="5"/>
    </row>
    <row r="271" spans="2:10" x14ac:dyDescent="0.35">
      <c r="B271" s="15"/>
      <c r="C271" s="6"/>
      <c r="D271" s="1">
        <f>+tblRace4B[[#This Row],[Position]]</f>
        <v>0</v>
      </c>
      <c r="E271" s="14" t="str">
        <f>IFERROR(VLOOKUP('Race4-Boy'!$C271,TeamDec!$D$9:$H$465,5,FALSE),"")</f>
        <v/>
      </c>
      <c r="F271" s="16" t="str">
        <f>IFERROR(VLOOKUP('Race4-Boy'!$C271,TeamDec!$D$9:$H$465,3,FALSE),"")</f>
        <v/>
      </c>
      <c r="G271" s="14">
        <f>COUNTIF($E$9:E271,E271)</f>
        <v>212</v>
      </c>
      <c r="H271" s="60"/>
      <c r="J271" s="5"/>
    </row>
    <row r="272" spans="2:10" x14ac:dyDescent="0.35">
      <c r="B272" s="15"/>
      <c r="C272" s="6"/>
      <c r="D272" s="1">
        <f>+tblRace4B[[#This Row],[Position]]</f>
        <v>0</v>
      </c>
      <c r="E272" s="14" t="str">
        <f>IFERROR(VLOOKUP('Race4-Boy'!$C272,TeamDec!$D$9:$H$465,5,FALSE),"")</f>
        <v/>
      </c>
      <c r="F272" s="16" t="str">
        <f>IFERROR(VLOOKUP('Race4-Boy'!$C272,TeamDec!$D$9:$H$465,3,FALSE),"")</f>
        <v/>
      </c>
      <c r="G272" s="14">
        <f>COUNTIF($E$9:E272,E272)</f>
        <v>213</v>
      </c>
      <c r="H272" s="60"/>
      <c r="J272" s="5"/>
    </row>
    <row r="273" spans="2:10" x14ac:dyDescent="0.35">
      <c r="B273" s="15"/>
      <c r="C273" s="6"/>
      <c r="D273" s="1">
        <f>+tblRace4B[[#This Row],[Position]]</f>
        <v>0</v>
      </c>
      <c r="E273" s="14" t="str">
        <f>IFERROR(VLOOKUP('Race4-Boy'!$C273,TeamDec!$D$9:$H$465,5,FALSE),"")</f>
        <v/>
      </c>
      <c r="F273" s="16" t="str">
        <f>IFERROR(VLOOKUP('Race4-Boy'!$C273,TeamDec!$D$9:$H$465,3,FALSE),"")</f>
        <v/>
      </c>
      <c r="G273" s="14">
        <f>COUNTIF($E$9:E273,E273)</f>
        <v>214</v>
      </c>
      <c r="H273" s="60"/>
      <c r="J273" s="5"/>
    </row>
    <row r="274" spans="2:10" x14ac:dyDescent="0.35">
      <c r="B274" s="15"/>
      <c r="C274" s="6"/>
      <c r="D274" s="1">
        <f>+tblRace4B[[#This Row],[Position]]</f>
        <v>0</v>
      </c>
      <c r="E274" s="14" t="str">
        <f>IFERROR(VLOOKUP('Race4-Boy'!$C274,TeamDec!$D$9:$H$465,5,FALSE),"")</f>
        <v/>
      </c>
      <c r="F274" s="16" t="str">
        <f>IFERROR(VLOOKUP('Race4-Boy'!$C274,TeamDec!$D$9:$H$465,3,FALSE),"")</f>
        <v/>
      </c>
      <c r="G274" s="14">
        <f>COUNTIF($E$9:E274,E274)</f>
        <v>215</v>
      </c>
      <c r="H274" s="60"/>
      <c r="J274" s="5"/>
    </row>
    <row r="275" spans="2:10" x14ac:dyDescent="0.35">
      <c r="B275" s="15"/>
      <c r="C275" s="6"/>
      <c r="D275" s="1">
        <f>+tblRace4B[[#This Row],[Position]]</f>
        <v>0</v>
      </c>
      <c r="E275" s="14" t="str">
        <f>IFERROR(VLOOKUP('Race4-Boy'!$C275,TeamDec!$D$9:$H$465,5,FALSE),"")</f>
        <v/>
      </c>
      <c r="F275" s="16" t="str">
        <f>IFERROR(VLOOKUP('Race4-Boy'!$C275,TeamDec!$D$9:$H$465,3,FALSE),"")</f>
        <v/>
      </c>
      <c r="G275" s="14">
        <f>COUNTIF($E$9:E275,E275)</f>
        <v>216</v>
      </c>
      <c r="H275" s="60"/>
      <c r="J275" s="5"/>
    </row>
    <row r="276" spans="2:10" x14ac:dyDescent="0.35">
      <c r="B276" s="15"/>
      <c r="C276" s="6"/>
      <c r="D276" s="1">
        <f>+tblRace4B[[#This Row],[Position]]</f>
        <v>0</v>
      </c>
      <c r="E276" s="14" t="str">
        <f>IFERROR(VLOOKUP('Race4-Boy'!$C276,TeamDec!$D$9:$H$465,5,FALSE),"")</f>
        <v/>
      </c>
      <c r="F276" s="16" t="str">
        <f>IFERROR(VLOOKUP('Race4-Boy'!$C276,TeamDec!$D$9:$H$465,3,FALSE),"")</f>
        <v/>
      </c>
      <c r="G276" s="14">
        <f>COUNTIF($E$9:E276,E276)</f>
        <v>217</v>
      </c>
      <c r="H276" s="60"/>
      <c r="J276" s="5"/>
    </row>
    <row r="277" spans="2:10" x14ac:dyDescent="0.35">
      <c r="B277" s="15"/>
      <c r="C277" s="6"/>
      <c r="D277" s="1">
        <f>+tblRace4B[[#This Row],[Position]]</f>
        <v>0</v>
      </c>
      <c r="E277" s="14" t="str">
        <f>IFERROR(VLOOKUP('Race4-Boy'!$C277,TeamDec!$D$9:$H$465,5,FALSE),"")</f>
        <v/>
      </c>
      <c r="F277" s="16" t="str">
        <f>IFERROR(VLOOKUP('Race4-Boy'!$C277,TeamDec!$D$9:$H$465,3,FALSE),"")</f>
        <v/>
      </c>
      <c r="G277" s="14">
        <f>COUNTIF($E$9:E277,E277)</f>
        <v>218</v>
      </c>
      <c r="H277" s="60"/>
      <c r="J277" s="5"/>
    </row>
    <row r="278" spans="2:10" x14ac:dyDescent="0.35">
      <c r="B278" s="15"/>
      <c r="C278" s="6"/>
      <c r="D278" s="1">
        <f>+tblRace4B[[#This Row],[Position]]</f>
        <v>0</v>
      </c>
      <c r="E278" s="14" t="str">
        <f>IFERROR(VLOOKUP('Race4-Boy'!$C278,TeamDec!$D$9:$H$465,5,FALSE),"")</f>
        <v/>
      </c>
      <c r="F278" s="16" t="str">
        <f>IFERROR(VLOOKUP('Race4-Boy'!$C278,TeamDec!$D$9:$H$465,3,FALSE),"")</f>
        <v/>
      </c>
      <c r="G278" s="14">
        <f>COUNTIF($E$9:E278,E278)</f>
        <v>219</v>
      </c>
      <c r="H278" s="60"/>
      <c r="J278" s="5"/>
    </row>
    <row r="279" spans="2:10" x14ac:dyDescent="0.35">
      <c r="B279" s="15"/>
      <c r="C279" s="6"/>
      <c r="D279" s="1">
        <f>+tblRace4B[[#This Row],[Position]]</f>
        <v>0</v>
      </c>
      <c r="E279" s="14" t="str">
        <f>IFERROR(VLOOKUP('Race4-Boy'!$C279,TeamDec!$D$9:$H$465,5,FALSE),"")</f>
        <v/>
      </c>
      <c r="F279" s="16" t="str">
        <f>IFERROR(VLOOKUP('Race4-Boy'!$C279,TeamDec!$D$9:$H$465,3,FALSE),"")</f>
        <v/>
      </c>
      <c r="G279" s="14">
        <f>COUNTIF($E$9:E279,E279)</f>
        <v>220</v>
      </c>
      <c r="H279" s="60"/>
      <c r="J279" s="5"/>
    </row>
    <row r="280" spans="2:10" x14ac:dyDescent="0.35">
      <c r="B280" s="15"/>
      <c r="C280" s="6"/>
      <c r="D280" s="1">
        <f>+tblRace4B[[#This Row],[Position]]</f>
        <v>0</v>
      </c>
      <c r="E280" s="14" t="str">
        <f>IFERROR(VLOOKUP('Race4-Boy'!$C280,TeamDec!$D$9:$H$465,5,FALSE),"")</f>
        <v/>
      </c>
      <c r="F280" s="16" t="str">
        <f>IFERROR(VLOOKUP('Race4-Boy'!$C280,TeamDec!$D$9:$H$465,3,FALSE),"")</f>
        <v/>
      </c>
      <c r="G280" s="14">
        <f>COUNTIF($E$9:E280,E280)</f>
        <v>221</v>
      </c>
      <c r="H280" s="60"/>
      <c r="J280" s="5"/>
    </row>
    <row r="281" spans="2:10" x14ac:dyDescent="0.35">
      <c r="B281" s="15"/>
      <c r="C281" s="6"/>
      <c r="D281" s="1">
        <f>+tblRace4B[[#This Row],[Position]]</f>
        <v>0</v>
      </c>
      <c r="E281" s="14" t="str">
        <f>IFERROR(VLOOKUP('Race4-Boy'!$C281,TeamDec!$D$9:$H$465,5,FALSE),"")</f>
        <v/>
      </c>
      <c r="F281" s="16" t="str">
        <f>IFERROR(VLOOKUP('Race4-Boy'!$C281,TeamDec!$D$9:$H$465,3,FALSE),"")</f>
        <v/>
      </c>
      <c r="G281" s="14">
        <f>COUNTIF($E$9:E281,E281)</f>
        <v>222</v>
      </c>
      <c r="H281" s="60"/>
      <c r="J281" s="5"/>
    </row>
    <row r="282" spans="2:10" x14ac:dyDescent="0.35">
      <c r="B282" s="15"/>
      <c r="C282" s="6"/>
      <c r="D282" s="1">
        <f>+tblRace4B[[#This Row],[Position]]</f>
        <v>0</v>
      </c>
      <c r="E282" s="14" t="str">
        <f>IFERROR(VLOOKUP('Race4-Boy'!$C282,TeamDec!$D$9:$H$465,5,FALSE),"")</f>
        <v/>
      </c>
      <c r="F282" s="16" t="str">
        <f>IFERROR(VLOOKUP('Race4-Boy'!$C282,TeamDec!$D$9:$H$465,3,FALSE),"")</f>
        <v/>
      </c>
      <c r="G282" s="14">
        <f>COUNTIF($E$9:E282,E282)</f>
        <v>223</v>
      </c>
      <c r="H282" s="60"/>
      <c r="J282" s="5"/>
    </row>
    <row r="283" spans="2:10" x14ac:dyDescent="0.35">
      <c r="B283" s="15"/>
      <c r="C283" s="6"/>
      <c r="D283" s="1">
        <f>+tblRace4B[[#This Row],[Position]]</f>
        <v>0</v>
      </c>
      <c r="E283" s="14" t="str">
        <f>IFERROR(VLOOKUP('Race4-Boy'!$C283,TeamDec!$D$9:$H$465,5,FALSE),"")</f>
        <v/>
      </c>
      <c r="F283" s="16" t="str">
        <f>IFERROR(VLOOKUP('Race4-Boy'!$C283,TeamDec!$D$9:$H$465,3,FALSE),"")</f>
        <v/>
      </c>
      <c r="G283" s="14">
        <f>COUNTIF($E$9:E283,E283)</f>
        <v>224</v>
      </c>
      <c r="H283" s="60"/>
      <c r="J283" s="5"/>
    </row>
    <row r="284" spans="2:10" x14ac:dyDescent="0.35">
      <c r="B284" s="15"/>
      <c r="C284" s="6"/>
      <c r="D284" s="1">
        <f>+tblRace4B[[#This Row],[Position]]</f>
        <v>0</v>
      </c>
      <c r="E284" s="14" t="str">
        <f>IFERROR(VLOOKUP('Race4-Boy'!$C284,TeamDec!$D$9:$H$465,5,FALSE),"")</f>
        <v/>
      </c>
      <c r="F284" s="16" t="str">
        <f>IFERROR(VLOOKUP('Race4-Boy'!$C284,TeamDec!$D$9:$H$465,3,FALSE),"")</f>
        <v/>
      </c>
      <c r="G284" s="14">
        <f>COUNTIF($E$9:E284,E284)</f>
        <v>225</v>
      </c>
      <c r="H284" s="60"/>
      <c r="J284" s="5"/>
    </row>
    <row r="285" spans="2:10" x14ac:dyDescent="0.35">
      <c r="B285" s="15"/>
      <c r="C285" s="6"/>
      <c r="D285" s="1">
        <f>+tblRace4B[[#This Row],[Position]]</f>
        <v>0</v>
      </c>
      <c r="E285" s="14" t="str">
        <f>IFERROR(VLOOKUP('Race4-Boy'!$C285,TeamDec!$D$9:$H$465,5,FALSE),"")</f>
        <v/>
      </c>
      <c r="F285" s="16" t="str">
        <f>IFERROR(VLOOKUP('Race4-Boy'!$C285,TeamDec!$D$9:$H$465,3,FALSE),"")</f>
        <v/>
      </c>
      <c r="G285" s="14">
        <f>COUNTIF($E$9:E285,E285)</f>
        <v>226</v>
      </c>
      <c r="H285" s="60"/>
      <c r="J285" s="5"/>
    </row>
    <row r="286" spans="2:10" x14ac:dyDescent="0.35">
      <c r="B286" s="15"/>
      <c r="C286" s="6"/>
      <c r="D286" s="1">
        <f>+tblRace4B[[#This Row],[Position]]</f>
        <v>0</v>
      </c>
      <c r="E286" s="14" t="str">
        <f>IFERROR(VLOOKUP('Race4-Boy'!$C286,TeamDec!$D$9:$H$465,5,FALSE),"")</f>
        <v/>
      </c>
      <c r="F286" s="16" t="str">
        <f>IFERROR(VLOOKUP('Race4-Boy'!$C286,TeamDec!$D$9:$H$465,3,FALSE),"")</f>
        <v/>
      </c>
      <c r="G286" s="14">
        <f>COUNTIF($E$9:E286,E286)</f>
        <v>227</v>
      </c>
      <c r="H286" s="60"/>
      <c r="J286" s="5"/>
    </row>
    <row r="287" spans="2:10" x14ac:dyDescent="0.35">
      <c r="B287" s="15"/>
      <c r="C287" s="6"/>
      <c r="D287" s="1">
        <f>+tblRace4B[[#This Row],[Position]]</f>
        <v>0</v>
      </c>
      <c r="E287" s="14" t="str">
        <f>IFERROR(VLOOKUP('Race4-Boy'!$C287,TeamDec!$D$9:$H$465,5,FALSE),"")</f>
        <v/>
      </c>
      <c r="F287" s="16" t="str">
        <f>IFERROR(VLOOKUP('Race4-Boy'!$C287,TeamDec!$D$9:$H$465,3,FALSE),"")</f>
        <v/>
      </c>
      <c r="G287" s="14">
        <f>COUNTIF($E$9:E287,E287)</f>
        <v>228</v>
      </c>
      <c r="H287" s="60"/>
      <c r="J287" s="5"/>
    </row>
    <row r="288" spans="2:10" x14ac:dyDescent="0.35">
      <c r="B288" s="15"/>
      <c r="C288" s="6"/>
      <c r="D288" s="1">
        <f>+tblRace4B[[#This Row],[Position]]</f>
        <v>0</v>
      </c>
      <c r="E288" s="14" t="str">
        <f>IFERROR(VLOOKUP('Race4-Boy'!$C288,TeamDec!$D$9:$H$465,5,FALSE),"")</f>
        <v/>
      </c>
      <c r="F288" s="16" t="str">
        <f>IFERROR(VLOOKUP('Race4-Boy'!$C288,TeamDec!$D$9:$H$465,3,FALSE),"")</f>
        <v/>
      </c>
      <c r="G288" s="14">
        <f>COUNTIF($E$9:E288,E288)</f>
        <v>229</v>
      </c>
      <c r="H288" s="60"/>
      <c r="J288" s="5"/>
    </row>
    <row r="289" spans="2:10" x14ac:dyDescent="0.35">
      <c r="B289" s="15"/>
      <c r="C289" s="6"/>
      <c r="D289" s="1">
        <f>+tblRace4B[[#This Row],[Position]]</f>
        <v>0</v>
      </c>
      <c r="E289" s="14" t="str">
        <f>IFERROR(VLOOKUP('Race4-Boy'!$C289,TeamDec!$D$9:$H$465,5,FALSE),"")</f>
        <v/>
      </c>
      <c r="F289" s="16" t="str">
        <f>IFERROR(VLOOKUP('Race4-Boy'!$C289,TeamDec!$D$9:$H$465,3,FALSE),"")</f>
        <v/>
      </c>
      <c r="G289" s="14">
        <f>COUNTIF($E$9:E289,E289)</f>
        <v>230</v>
      </c>
      <c r="H289" s="60"/>
      <c r="J289" s="5"/>
    </row>
    <row r="290" spans="2:10" x14ac:dyDescent="0.35">
      <c r="B290" s="15"/>
      <c r="C290" s="6"/>
      <c r="D290" s="1">
        <f>+tblRace4B[[#This Row],[Position]]</f>
        <v>0</v>
      </c>
      <c r="E290" s="14" t="str">
        <f>IFERROR(VLOOKUP('Race4-Boy'!$C290,TeamDec!$D$9:$H$465,5,FALSE),"")</f>
        <v/>
      </c>
      <c r="F290" s="16" t="str">
        <f>IFERROR(VLOOKUP('Race4-Boy'!$C290,TeamDec!$D$9:$H$465,3,FALSE),"")</f>
        <v/>
      </c>
      <c r="G290" s="14">
        <f>COUNTIF($E$9:E290,E290)</f>
        <v>231</v>
      </c>
      <c r="H290" s="60"/>
      <c r="J290" s="5"/>
    </row>
    <row r="291" spans="2:10" x14ac:dyDescent="0.35">
      <c r="B291" s="15"/>
      <c r="C291" s="6"/>
      <c r="D291" s="1">
        <f>+tblRace4B[[#This Row],[Position]]</f>
        <v>0</v>
      </c>
      <c r="E291" s="14" t="str">
        <f>IFERROR(VLOOKUP('Race4-Boy'!$C291,TeamDec!$D$9:$H$465,5,FALSE),"")</f>
        <v/>
      </c>
      <c r="F291" s="16" t="str">
        <f>IFERROR(VLOOKUP('Race4-Boy'!$C291,TeamDec!$D$9:$H$465,3,FALSE),"")</f>
        <v/>
      </c>
      <c r="G291" s="14">
        <f>COUNTIF($E$9:E291,E291)</f>
        <v>232</v>
      </c>
      <c r="H291" s="60"/>
      <c r="J291" s="5"/>
    </row>
    <row r="292" spans="2:10" x14ac:dyDescent="0.35">
      <c r="B292" s="15"/>
      <c r="C292" s="6"/>
      <c r="D292" s="1">
        <f>+tblRace4B[[#This Row],[Position]]</f>
        <v>0</v>
      </c>
      <c r="E292" s="14" t="str">
        <f>IFERROR(VLOOKUP('Race4-Boy'!$C292,TeamDec!$D$9:$H$465,5,FALSE),"")</f>
        <v/>
      </c>
      <c r="F292" s="16" t="str">
        <f>IFERROR(VLOOKUP('Race4-Boy'!$C292,TeamDec!$D$9:$H$465,3,FALSE),"")</f>
        <v/>
      </c>
      <c r="G292" s="14">
        <f>COUNTIF($E$9:E292,E292)</f>
        <v>233</v>
      </c>
      <c r="H292" s="60"/>
      <c r="J292" s="5"/>
    </row>
    <row r="293" spans="2:10" x14ac:dyDescent="0.35">
      <c r="B293" s="15"/>
      <c r="C293" s="6"/>
      <c r="D293" s="1">
        <f>+tblRace4B[[#This Row],[Position]]</f>
        <v>0</v>
      </c>
      <c r="E293" s="14" t="str">
        <f>IFERROR(VLOOKUP('Race4-Boy'!$C293,TeamDec!$D$9:$H$465,5,FALSE),"")</f>
        <v/>
      </c>
      <c r="F293" s="16" t="str">
        <f>IFERROR(VLOOKUP('Race4-Boy'!$C293,TeamDec!$D$9:$H$465,3,FALSE),"")</f>
        <v/>
      </c>
      <c r="G293" s="14">
        <f>COUNTIF($E$9:E293,E293)</f>
        <v>234</v>
      </c>
      <c r="H293" s="60"/>
      <c r="J293" s="5"/>
    </row>
    <row r="294" spans="2:10" x14ac:dyDescent="0.35">
      <c r="B294" s="15"/>
      <c r="C294" s="6"/>
      <c r="D294" s="1">
        <f>+tblRace4B[[#This Row],[Position]]</f>
        <v>0</v>
      </c>
      <c r="E294" s="14" t="str">
        <f>IFERROR(VLOOKUP('Race4-Boy'!$C294,TeamDec!$D$9:$H$465,5,FALSE),"")</f>
        <v/>
      </c>
      <c r="F294" s="16" t="str">
        <f>IFERROR(VLOOKUP('Race4-Boy'!$C294,TeamDec!$D$9:$H$465,3,FALSE),"")</f>
        <v/>
      </c>
      <c r="G294" s="14">
        <f>COUNTIF($E$9:E294,E294)</f>
        <v>235</v>
      </c>
      <c r="H294" s="60"/>
      <c r="J294" s="5"/>
    </row>
    <row r="295" spans="2:10" x14ac:dyDescent="0.35">
      <c r="B295" s="15"/>
      <c r="C295" s="6"/>
      <c r="D295" s="1">
        <f>+tblRace4B[[#This Row],[Position]]</f>
        <v>0</v>
      </c>
      <c r="E295" s="14" t="str">
        <f>IFERROR(VLOOKUP('Race4-Boy'!$C295,TeamDec!$D$9:$H$465,5,FALSE),"")</f>
        <v/>
      </c>
      <c r="F295" s="16" t="str">
        <f>IFERROR(VLOOKUP('Race4-Boy'!$C295,TeamDec!$D$9:$H$465,3,FALSE),"")</f>
        <v/>
      </c>
      <c r="G295" s="14">
        <f>COUNTIF($E$9:E295,E295)</f>
        <v>236</v>
      </c>
      <c r="H295" s="60"/>
      <c r="J295" s="5"/>
    </row>
    <row r="296" spans="2:10" x14ac:dyDescent="0.35">
      <c r="B296" s="15"/>
      <c r="C296" s="6"/>
      <c r="D296" s="1">
        <f>+tblRace4B[[#This Row],[Position]]</f>
        <v>0</v>
      </c>
      <c r="E296" s="14" t="str">
        <f>IFERROR(VLOOKUP('Race4-Boy'!$C296,TeamDec!$D$9:$H$465,5,FALSE),"")</f>
        <v/>
      </c>
      <c r="F296" s="16" t="str">
        <f>IFERROR(VLOOKUP('Race4-Boy'!$C296,TeamDec!$D$9:$H$465,3,FALSE),"")</f>
        <v/>
      </c>
      <c r="G296" s="14">
        <f>COUNTIF($E$9:E296,E296)</f>
        <v>237</v>
      </c>
      <c r="H296" s="60"/>
      <c r="J296" s="5"/>
    </row>
    <row r="297" spans="2:10" x14ac:dyDescent="0.35">
      <c r="B297" s="15"/>
      <c r="C297" s="6"/>
      <c r="D297" s="1">
        <f>+tblRace4B[[#This Row],[Position]]</f>
        <v>0</v>
      </c>
      <c r="E297" s="14" t="str">
        <f>IFERROR(VLOOKUP('Race4-Boy'!$C297,TeamDec!$D$9:$H$465,5,FALSE),"")</f>
        <v/>
      </c>
      <c r="F297" s="16" t="str">
        <f>IFERROR(VLOOKUP('Race4-Boy'!$C297,TeamDec!$D$9:$H$465,3,FALSE),"")</f>
        <v/>
      </c>
      <c r="G297" s="14">
        <f>COUNTIF($E$9:E297,E297)</f>
        <v>238</v>
      </c>
      <c r="H297" s="60"/>
      <c r="J297" s="5"/>
    </row>
    <row r="298" spans="2:10" x14ac:dyDescent="0.35">
      <c r="B298" s="15"/>
      <c r="C298" s="6"/>
      <c r="D298" s="1">
        <f>+tblRace4B[[#This Row],[Position]]</f>
        <v>0</v>
      </c>
      <c r="E298" s="14" t="str">
        <f>IFERROR(VLOOKUP('Race4-Boy'!$C298,TeamDec!$D$9:$H$465,5,FALSE),"")</f>
        <v/>
      </c>
      <c r="F298" s="16" t="str">
        <f>IFERROR(VLOOKUP('Race4-Boy'!$C298,TeamDec!$D$9:$H$465,3,FALSE),"")</f>
        <v/>
      </c>
      <c r="G298" s="14">
        <f>COUNTIF($E$9:E298,E298)</f>
        <v>239</v>
      </c>
      <c r="H298" s="60"/>
      <c r="J298" s="5"/>
    </row>
    <row r="299" spans="2:10" x14ac:dyDescent="0.35">
      <c r="B299" s="15"/>
      <c r="C299" s="6"/>
      <c r="D299" s="1">
        <f>+tblRace4B[[#This Row],[Position]]</f>
        <v>0</v>
      </c>
      <c r="E299" s="14" t="str">
        <f>IFERROR(VLOOKUP('Race4-Boy'!$C299,TeamDec!$D$9:$H$465,5,FALSE),"")</f>
        <v/>
      </c>
      <c r="F299" s="16" t="str">
        <f>IFERROR(VLOOKUP('Race4-Boy'!$C299,TeamDec!$D$9:$H$465,3,FALSE),"")</f>
        <v/>
      </c>
      <c r="G299" s="14">
        <f>COUNTIF($E$9:E299,E299)</f>
        <v>240</v>
      </c>
      <c r="H299" s="60"/>
      <c r="J299" s="5"/>
    </row>
    <row r="300" spans="2:10" x14ac:dyDescent="0.35">
      <c r="B300" s="20"/>
      <c r="C300" s="21"/>
      <c r="D300" s="1">
        <f>+tblRace4B[[#This Row],[Position]]</f>
        <v>0</v>
      </c>
      <c r="E300" s="22" t="str">
        <f>IFERROR(VLOOKUP('Race4-Boy'!$C300,TeamDec!$D$9:$H$465,5,FALSE),"")</f>
        <v/>
      </c>
      <c r="F300" s="23" t="str">
        <f>IFERROR(VLOOKUP('Race4-Boy'!$C300,TeamDec!$D$9:$H$465,3,FALSE),"")</f>
        <v/>
      </c>
      <c r="G300" s="14">
        <f>COUNTIF($E$9:E300,E300)</f>
        <v>241</v>
      </c>
      <c r="H300" s="60"/>
      <c r="J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19" priority="5"/>
  </conditionalFormatting>
  <conditionalFormatting sqref="C9:C300">
    <cfRule type="duplicateValues" dxfId="18" priority="3"/>
  </conditionalFormatting>
  <conditionalFormatting sqref="F9:G300">
    <cfRule type="containsText" dxfId="17" priority="4" operator="containsText" text="F">
      <formula>NOT(ISERROR(SEARCH("F",F9)))</formula>
    </cfRule>
  </conditionalFormatting>
  <conditionalFormatting sqref="G9:G300">
    <cfRule type="containsText" dxfId="16" priority="2" operator="containsText" text="F">
      <formula>NOT(ISERROR(SEARCH("F",G9)))</formula>
    </cfRule>
  </conditionalFormatting>
  <conditionalFormatting sqref="H9:H300">
    <cfRule type="containsText" dxfId="15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B8840D90-09C0-4E41-A7AA-FCF261073123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8DE3B6-34E6-4FB4-BB42-888115A8D59E}">
          <x14:formula1>
            <xm:f>_xlfn.ANCHORARRAY(Lists!$AA$3)</xm:f>
          </x14:formula1>
          <xm:sqref>C9:C300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2855-078F-43FF-ACB4-6597A73EF5CD}">
  <sheetPr>
    <tabColor rgb="FFFF5050"/>
  </sheetPr>
  <dimension ref="A1:J300"/>
  <sheetViews>
    <sheetView view="pageBreakPreview" zoomScale="170" zoomScaleNormal="135" zoomScaleSheetLayoutView="170" workbookViewId="0">
      <selection activeCell="C32" sqref="C32"/>
    </sheetView>
  </sheetViews>
  <sheetFormatPr defaultColWidth="8.81640625" defaultRowHeight="14.5" x14ac:dyDescent="0.35"/>
  <cols>
    <col min="1" max="1" width="9.1796875" style="5"/>
    <col min="2" max="2" width="21.7265625" style="10" customWidth="1"/>
    <col min="3" max="3" width="34.26953125" style="9" customWidth="1"/>
    <col min="4" max="4" width="34.26953125" style="9" hidden="1" customWidth="1"/>
    <col min="5" max="5" width="25.7265625" customWidth="1"/>
    <col min="6" max="6" width="23" bestFit="1" customWidth="1"/>
    <col min="7" max="7" width="9.1796875" style="5"/>
    <col min="8" max="8" width="11.7265625" style="5" customWidth="1"/>
  </cols>
  <sheetData>
    <row r="1" spans="2:10" x14ac:dyDescent="0.35">
      <c r="B1" s="5"/>
      <c r="C1" s="5"/>
      <c r="D1" s="5"/>
      <c r="E1" s="5"/>
      <c r="F1" s="5"/>
      <c r="I1" s="5"/>
    </row>
    <row r="2" spans="2:10" ht="18.5" x14ac:dyDescent="0.45">
      <c r="B2" s="183" t="s">
        <v>86</v>
      </c>
      <c r="C2" s="184"/>
      <c r="D2" s="49"/>
      <c r="E2" s="8" t="s">
        <v>38</v>
      </c>
      <c r="F2" s="8">
        <f>TeamDec!$AF$4</f>
        <v>45739</v>
      </c>
      <c r="I2" s="1"/>
    </row>
    <row r="3" spans="2:10" x14ac:dyDescent="0.35">
      <c r="B3" s="5"/>
      <c r="C3" s="5"/>
      <c r="D3" s="5"/>
      <c r="E3" s="5"/>
      <c r="F3" s="5"/>
      <c r="I3" s="5"/>
      <c r="J3" s="5"/>
    </row>
    <row r="4" spans="2:10" ht="18.75" customHeight="1" x14ac:dyDescent="0.45">
      <c r="B4" s="8" t="s">
        <v>39</v>
      </c>
      <c r="C4" s="12" t="str">
        <f>TeamDec!$AF$6</f>
        <v>Gosfield</v>
      </c>
      <c r="D4" s="12"/>
      <c r="E4" s="181" t="s">
        <v>68</v>
      </c>
      <c r="F4" s="182"/>
      <c r="I4" s="5"/>
      <c r="J4" s="5"/>
    </row>
    <row r="5" spans="2:10" x14ac:dyDescent="0.35">
      <c r="B5" s="5"/>
      <c r="C5" s="5"/>
      <c r="D5" s="5"/>
      <c r="E5" s="182"/>
      <c r="F5" s="182"/>
      <c r="I5" s="5"/>
      <c r="J5" s="5"/>
    </row>
    <row r="6" spans="2:10" ht="18.5" x14ac:dyDescent="0.45">
      <c r="B6" s="176" t="s">
        <v>100</v>
      </c>
      <c r="C6" s="178"/>
      <c r="D6" s="11"/>
      <c r="E6" s="182"/>
      <c r="F6" s="182"/>
      <c r="I6" s="5"/>
      <c r="J6" s="5"/>
    </row>
    <row r="7" spans="2:10" x14ac:dyDescent="0.35">
      <c r="B7" s="5"/>
      <c r="C7" s="5"/>
      <c r="D7" s="5"/>
      <c r="E7" s="5"/>
      <c r="F7" s="5"/>
    </row>
    <row r="8" spans="2:10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35">
      <c r="B9" s="15">
        <v>1</v>
      </c>
      <c r="C9" s="33" t="s">
        <v>722</v>
      </c>
      <c r="D9" s="1">
        <f>+tblRace4G[[#This Row],[Position]]</f>
        <v>1</v>
      </c>
      <c r="E9" s="14" t="str">
        <f>IFERROR(VLOOKUP('Race4-Girl'!$C9,TeamDec!$D$9:$H$465,5,FALSE),"")</f>
        <v>U15</v>
      </c>
      <c r="F9" s="16" t="str">
        <f>IFERROR(VLOOKUP('Race4-Girl'!$C9,TeamDec!$D$9:$H$465,3,FALSE),"")</f>
        <v>F</v>
      </c>
      <c r="G9" s="14">
        <f>COUNTIF($E$9:E9,E9)</f>
        <v>1</v>
      </c>
      <c r="H9" s="60"/>
      <c r="I9" s="5"/>
    </row>
    <row r="10" spans="2:10" x14ac:dyDescent="0.35">
      <c r="B10" s="15">
        <v>2</v>
      </c>
      <c r="C10" s="32" t="s">
        <v>1000</v>
      </c>
      <c r="D10" s="1">
        <f>+tblRace4G[[#This Row],[Position]]</f>
        <v>2</v>
      </c>
      <c r="E10" s="14" t="str">
        <f>IFERROR(VLOOKUP('Race4-Girl'!$C10,TeamDec!$D$9:$H$465,5,FALSE),"")</f>
        <v>U13</v>
      </c>
      <c r="F10" s="16" t="str">
        <f>IFERROR(VLOOKUP('Race4-Girl'!$C10,TeamDec!$D$9:$H$465,3,FALSE),"")</f>
        <v>F</v>
      </c>
      <c r="G10" s="14">
        <f>COUNTIF($E$9:E10,E10)</f>
        <v>1</v>
      </c>
      <c r="H10" s="60"/>
      <c r="I10" s="5"/>
    </row>
    <row r="11" spans="2:10" x14ac:dyDescent="0.35">
      <c r="B11" s="15">
        <v>3</v>
      </c>
      <c r="C11" s="33" t="s">
        <v>732</v>
      </c>
      <c r="D11" s="1">
        <f>+tblRace4G[[#This Row],[Position]]</f>
        <v>3</v>
      </c>
      <c r="E11" s="14" t="str">
        <f>IFERROR(VLOOKUP('Race4-Girl'!$C11,TeamDec!$D$9:$H$465,5,FALSE),"")</f>
        <v>U13</v>
      </c>
      <c r="F11" s="16" t="str">
        <f>IFERROR(VLOOKUP('Race4-Girl'!$C11,TeamDec!$D$9:$H$465,3,FALSE),"")</f>
        <v>F</v>
      </c>
      <c r="G11" s="14">
        <f>COUNTIF($E$9:E11,E11)</f>
        <v>2</v>
      </c>
      <c r="H11" s="60"/>
      <c r="I11" s="5"/>
    </row>
    <row r="12" spans="2:10" x14ac:dyDescent="0.35">
      <c r="B12" s="15">
        <v>4</v>
      </c>
      <c r="C12" s="33" t="s">
        <v>668</v>
      </c>
      <c r="D12" s="1">
        <f>+tblRace4G[[#This Row],[Position]]</f>
        <v>4</v>
      </c>
      <c r="E12" s="14" t="str">
        <f>IFERROR(VLOOKUP('Race4-Girl'!$C12,TeamDec!$D$9:$H$465,5,FALSE),"")</f>
        <v>U13</v>
      </c>
      <c r="F12" s="16" t="str">
        <f>IFERROR(VLOOKUP('Race4-Girl'!$C12,TeamDec!$D$9:$H$465,3,FALSE),"")</f>
        <v>F</v>
      </c>
      <c r="G12" s="14">
        <f>COUNTIF($E$9:E12,E12)</f>
        <v>3</v>
      </c>
      <c r="H12" s="60"/>
      <c r="I12" s="5"/>
    </row>
    <row r="13" spans="2:10" x14ac:dyDescent="0.35">
      <c r="B13" s="15">
        <v>5</v>
      </c>
      <c r="C13" s="33" t="s">
        <v>1026</v>
      </c>
      <c r="D13" s="1">
        <f>+tblRace4G[[#This Row],[Position]]</f>
        <v>5</v>
      </c>
      <c r="E13" s="14" t="str">
        <f>IFERROR(VLOOKUP('Race4-Girl'!$C13,TeamDec!$D$9:$H$465,5,FALSE),"")</f>
        <v>U13</v>
      </c>
      <c r="F13" s="16" t="str">
        <f>IFERROR(VLOOKUP('Race4-Girl'!$C13,TeamDec!$D$9:$H$465,3,FALSE),"")</f>
        <v>F</v>
      </c>
      <c r="G13" s="14">
        <f>COUNTIF($E$9:E13,E13)</f>
        <v>4</v>
      </c>
      <c r="H13" s="60"/>
      <c r="I13" s="5"/>
    </row>
    <row r="14" spans="2:10" x14ac:dyDescent="0.35">
      <c r="B14" s="15">
        <v>6</v>
      </c>
      <c r="C14" s="33" t="s">
        <v>810</v>
      </c>
      <c r="D14" s="1">
        <f>+tblRace4G[[#This Row],[Position]]</f>
        <v>6</v>
      </c>
      <c r="E14" s="14" t="str">
        <f>IFERROR(VLOOKUP('Race4-Girl'!$C14,TeamDec!$D$9:$H$465,5,FALSE),"")</f>
        <v>U15</v>
      </c>
      <c r="F14" s="16" t="str">
        <f>IFERROR(VLOOKUP('Race4-Girl'!$C14,TeamDec!$D$9:$H$465,3,FALSE),"")</f>
        <v>F</v>
      </c>
      <c r="G14" s="14">
        <f>COUNTIF($E$9:E14,E14)</f>
        <v>2</v>
      </c>
      <c r="H14" s="60"/>
      <c r="I14" s="5"/>
    </row>
    <row r="15" spans="2:10" x14ac:dyDescent="0.35">
      <c r="B15" s="15">
        <v>7</v>
      </c>
      <c r="C15" s="33" t="s">
        <v>672</v>
      </c>
      <c r="D15" s="1">
        <f>+tblRace4G[[#This Row],[Position]]</f>
        <v>7</v>
      </c>
      <c r="E15" s="14" t="str">
        <f>IFERROR(VLOOKUP('Race4-Girl'!$C15,TeamDec!$D$9:$H$465,5,FALSE),"")</f>
        <v>U15</v>
      </c>
      <c r="F15" s="16" t="str">
        <f>IFERROR(VLOOKUP('Race4-Girl'!$C15,TeamDec!$D$9:$H$465,3,FALSE),"")</f>
        <v>F</v>
      </c>
      <c r="G15" s="14">
        <f>COUNTIF($E$9:E15,E15)</f>
        <v>3</v>
      </c>
      <c r="H15" s="60"/>
      <c r="I15" s="5"/>
    </row>
    <row r="16" spans="2:10" x14ac:dyDescent="0.35">
      <c r="B16" s="15">
        <v>8</v>
      </c>
      <c r="C16" s="33" t="s">
        <v>716</v>
      </c>
      <c r="D16" s="1">
        <f>+tblRace4G[[#This Row],[Position]]</f>
        <v>8</v>
      </c>
      <c r="E16" s="14" t="str">
        <f>IFERROR(VLOOKUP('Race4-Girl'!$C16,TeamDec!$D$9:$H$465,5,FALSE),"")</f>
        <v>U15</v>
      </c>
      <c r="F16" s="16" t="str">
        <f>IFERROR(VLOOKUP('Race4-Girl'!$C16,TeamDec!$D$9:$H$465,3,FALSE),"")</f>
        <v>F</v>
      </c>
      <c r="G16" s="14">
        <f>COUNTIF($E$9:E16,E16)</f>
        <v>4</v>
      </c>
      <c r="H16" s="60"/>
      <c r="I16" s="5"/>
    </row>
    <row r="17" spans="2:9" x14ac:dyDescent="0.35">
      <c r="B17" s="15">
        <v>9</v>
      </c>
      <c r="C17" s="33" t="s">
        <v>670</v>
      </c>
      <c r="D17" s="1">
        <f>+tblRace4G[[#This Row],[Position]]</f>
        <v>9</v>
      </c>
      <c r="E17" s="14" t="str">
        <f>IFERROR(VLOOKUP('Race4-Girl'!$C17,TeamDec!$D$9:$H$465,5,FALSE),"")</f>
        <v>U17</v>
      </c>
      <c r="F17" s="16" t="str">
        <f>IFERROR(VLOOKUP('Race4-Girl'!$C17,TeamDec!$D$9:$H$465,3,FALSE),"")</f>
        <v>F</v>
      </c>
      <c r="G17" s="14">
        <f>COUNTIF($E$9:E17,E17)</f>
        <v>1</v>
      </c>
      <c r="H17" s="60"/>
      <c r="I17" s="5"/>
    </row>
    <row r="18" spans="2:9" x14ac:dyDescent="0.35">
      <c r="B18" s="15">
        <v>10</v>
      </c>
      <c r="C18" s="33" t="s">
        <v>671</v>
      </c>
      <c r="D18" s="1">
        <f>+tblRace4G[[#This Row],[Position]]</f>
        <v>10</v>
      </c>
      <c r="E18" s="14" t="str">
        <f>IFERROR(VLOOKUP('Race4-Girl'!$C18,TeamDec!$D$9:$H$465,5,FALSE),"")</f>
        <v>U11</v>
      </c>
      <c r="F18" s="16" t="str">
        <f>IFERROR(VLOOKUP('Race4-Girl'!$C18,TeamDec!$D$9:$H$465,3,FALSE),"")</f>
        <v>F</v>
      </c>
      <c r="G18" s="14">
        <f>COUNTIF($E$9:E18,E18)</f>
        <v>1</v>
      </c>
      <c r="H18" s="60"/>
      <c r="I18" s="5"/>
    </row>
    <row r="19" spans="2:9" x14ac:dyDescent="0.35">
      <c r="B19" s="15">
        <v>11</v>
      </c>
      <c r="C19" s="33" t="s">
        <v>697</v>
      </c>
      <c r="D19" s="1">
        <f>+tblRace4G[[#This Row],[Position]]</f>
        <v>11</v>
      </c>
      <c r="E19" s="14" t="str">
        <f>IFERROR(VLOOKUP('Race4-Girl'!$C19,TeamDec!$D$9:$H$465,5,FALSE),"")</f>
        <v>U15</v>
      </c>
      <c r="F19" s="16" t="str">
        <f>IFERROR(VLOOKUP('Race4-Girl'!$C19,TeamDec!$D$9:$H$465,3,FALSE),"")</f>
        <v>F</v>
      </c>
      <c r="G19" s="14">
        <f>COUNTIF($E$9:E19,E19)</f>
        <v>5</v>
      </c>
      <c r="H19" s="60"/>
      <c r="I19" s="5"/>
    </row>
    <row r="20" spans="2:9" x14ac:dyDescent="0.35">
      <c r="B20" s="15">
        <v>12</v>
      </c>
      <c r="C20" s="33" t="s">
        <v>882</v>
      </c>
      <c r="D20" s="1">
        <f>+tblRace4G[[#This Row],[Position]]</f>
        <v>12</v>
      </c>
      <c r="E20" s="14" t="str">
        <f>IFERROR(VLOOKUP('Race4-Girl'!$C20,TeamDec!$D$9:$H$465,5,FALSE),"")</f>
        <v>U15</v>
      </c>
      <c r="F20" s="16" t="str">
        <f>IFERROR(VLOOKUP('Race4-Girl'!$C20,TeamDec!$D$9:$H$465,3,FALSE),"")</f>
        <v>F</v>
      </c>
      <c r="G20" s="14">
        <f>COUNTIF($E$9:E20,E20)</f>
        <v>6</v>
      </c>
      <c r="H20" s="60"/>
      <c r="I20" s="5"/>
    </row>
    <row r="21" spans="2:9" x14ac:dyDescent="0.35">
      <c r="B21" s="15">
        <v>13</v>
      </c>
      <c r="C21" s="33" t="s">
        <v>698</v>
      </c>
      <c r="D21" s="1">
        <f>+tblRace4G[[#This Row],[Position]]</f>
        <v>13</v>
      </c>
      <c r="E21" s="14" t="str">
        <f>IFERROR(VLOOKUP('Race4-Girl'!$C21,TeamDec!$D$9:$H$465,5,FALSE),"")</f>
        <v>U17</v>
      </c>
      <c r="F21" s="16" t="str">
        <f>IFERROR(VLOOKUP('Race4-Girl'!$C21,TeamDec!$D$9:$H$465,3,FALSE),"")</f>
        <v>F</v>
      </c>
      <c r="G21" s="14">
        <f>COUNTIF($E$9:E21,E21)</f>
        <v>2</v>
      </c>
      <c r="H21" s="60"/>
      <c r="I21" s="5"/>
    </row>
    <row r="22" spans="2:9" x14ac:dyDescent="0.35">
      <c r="B22" s="15">
        <v>14</v>
      </c>
      <c r="C22" s="33" t="s">
        <v>703</v>
      </c>
      <c r="D22" s="1">
        <f>+tblRace4G[[#This Row],[Position]]</f>
        <v>14</v>
      </c>
      <c r="E22" s="14" t="str">
        <f>IFERROR(VLOOKUP('Race4-Girl'!$C22,TeamDec!$D$9:$H$465,5,FALSE),"")</f>
        <v>U15</v>
      </c>
      <c r="F22" s="16" t="str">
        <f>IFERROR(VLOOKUP('Race4-Girl'!$C22,TeamDec!$D$9:$H$465,3,FALSE),"")</f>
        <v>F</v>
      </c>
      <c r="G22" s="14">
        <f>COUNTIF($E$9:E22,E22)</f>
        <v>7</v>
      </c>
      <c r="H22" s="60"/>
      <c r="I22" s="5"/>
    </row>
    <row r="23" spans="2:9" x14ac:dyDescent="0.35">
      <c r="B23" s="15">
        <v>15</v>
      </c>
      <c r="C23" s="33" t="s">
        <v>675</v>
      </c>
      <c r="D23" s="1">
        <f>+tblRace4G[[#This Row],[Position]]</f>
        <v>15</v>
      </c>
      <c r="E23" s="14" t="str">
        <f>IFERROR(VLOOKUP('Race4-Girl'!$C23,TeamDec!$D$9:$H$465,5,FALSE),"")</f>
        <v>U13</v>
      </c>
      <c r="F23" s="16" t="str">
        <f>IFERROR(VLOOKUP('Race4-Girl'!$C23,TeamDec!$D$9:$H$465,3,FALSE),"")</f>
        <v>F</v>
      </c>
      <c r="G23" s="14">
        <f>COUNTIF($E$9:E23,E23)</f>
        <v>5</v>
      </c>
      <c r="H23" s="60"/>
      <c r="I23" s="5"/>
    </row>
    <row r="24" spans="2:9" x14ac:dyDescent="0.35">
      <c r="B24" s="15">
        <v>16</v>
      </c>
      <c r="C24" s="33" t="s">
        <v>1025</v>
      </c>
      <c r="D24" s="1">
        <f>+tblRace4G[[#This Row],[Position]]</f>
        <v>16</v>
      </c>
      <c r="E24" s="14" t="str">
        <f>IFERROR(VLOOKUP('Race4-Girl'!$C24,TeamDec!$D$9:$H$465,5,FALSE),"")</f>
        <v>U17</v>
      </c>
      <c r="F24" s="16" t="str">
        <f>IFERROR(VLOOKUP('Race4-Girl'!$C24,TeamDec!$D$9:$H$465,3,FALSE),"")</f>
        <v>F</v>
      </c>
      <c r="G24" s="14">
        <f>COUNTIF($E$9:E24,E24)</f>
        <v>3</v>
      </c>
      <c r="H24" s="60"/>
      <c r="I24" s="5"/>
    </row>
    <row r="25" spans="2:9" x14ac:dyDescent="0.35">
      <c r="B25" s="15">
        <v>17</v>
      </c>
      <c r="C25" s="33" t="s">
        <v>677</v>
      </c>
      <c r="D25" s="1">
        <f>+tblRace4G[[#This Row],[Position]]</f>
        <v>17</v>
      </c>
      <c r="E25" s="14" t="str">
        <f>IFERROR(VLOOKUP('Race4-Girl'!$C25,TeamDec!$D$9:$H$465,5,FALSE),"")</f>
        <v>U11</v>
      </c>
      <c r="F25" s="16" t="str">
        <f>IFERROR(VLOOKUP('Race4-Girl'!$C25,TeamDec!$D$9:$H$465,3,FALSE),"")</f>
        <v>F</v>
      </c>
      <c r="G25" s="14">
        <f>COUNTIF($E$9:E25,E25)</f>
        <v>2</v>
      </c>
      <c r="H25" s="60"/>
      <c r="I25" s="5"/>
    </row>
    <row r="26" spans="2:9" x14ac:dyDescent="0.35">
      <c r="B26" s="15">
        <v>18</v>
      </c>
      <c r="C26" s="33" t="s">
        <v>685</v>
      </c>
      <c r="D26" s="1">
        <f>+tblRace4G[[#This Row],[Position]]</f>
        <v>18</v>
      </c>
      <c r="E26" s="14" t="str">
        <f>IFERROR(VLOOKUP('Race4-Girl'!$C26,TeamDec!$D$9:$H$465,5,FALSE),"")</f>
        <v>U15</v>
      </c>
      <c r="F26" s="16" t="str">
        <f>IFERROR(VLOOKUP('Race4-Girl'!$C26,TeamDec!$D$9:$H$465,3,FALSE),"")</f>
        <v>F</v>
      </c>
      <c r="G26" s="14">
        <f>COUNTIF($E$9:E26,E26)</f>
        <v>8</v>
      </c>
      <c r="H26" s="60"/>
      <c r="I26" s="5"/>
    </row>
    <row r="27" spans="2:9" x14ac:dyDescent="0.35">
      <c r="B27" s="15">
        <v>19</v>
      </c>
      <c r="C27" s="33" t="s">
        <v>879</v>
      </c>
      <c r="D27" s="1">
        <f>+tblRace4G[[#This Row],[Position]]</f>
        <v>19</v>
      </c>
      <c r="E27" s="14" t="str">
        <f>IFERROR(VLOOKUP('Race4-Girl'!$C27,TeamDec!$D$9:$H$465,5,FALSE),"")</f>
        <v>U13</v>
      </c>
      <c r="F27" s="16" t="str">
        <f>IFERROR(VLOOKUP('Race4-Girl'!$C27,TeamDec!$D$9:$H$465,3,FALSE),"")</f>
        <v>F</v>
      </c>
      <c r="G27" s="14">
        <f>COUNTIF($E$9:E27,E27)</f>
        <v>6</v>
      </c>
      <c r="H27" s="60"/>
      <c r="I27" s="5"/>
    </row>
    <row r="28" spans="2:9" x14ac:dyDescent="0.35">
      <c r="B28" s="15">
        <v>20</v>
      </c>
      <c r="C28" s="33" t="s">
        <v>710</v>
      </c>
      <c r="D28" s="1">
        <f>+tblRace4G[[#This Row],[Position]]</f>
        <v>20</v>
      </c>
      <c r="E28" s="14" t="str">
        <f>IFERROR(VLOOKUP('Race4-Girl'!$C28,TeamDec!$D$9:$H$465,5,FALSE),"")</f>
        <v>U15</v>
      </c>
      <c r="F28" s="16" t="str">
        <f>IFERROR(VLOOKUP('Race4-Girl'!$C28,TeamDec!$D$9:$H$465,3,FALSE),"")</f>
        <v>F</v>
      </c>
      <c r="G28" s="14">
        <f>COUNTIF($E$9:E28,E28)</f>
        <v>9</v>
      </c>
      <c r="H28" s="60"/>
      <c r="I28" s="5"/>
    </row>
    <row r="29" spans="2:9" x14ac:dyDescent="0.35">
      <c r="B29" s="15">
        <v>21</v>
      </c>
      <c r="C29" s="33" t="s">
        <v>811</v>
      </c>
      <c r="D29" s="1">
        <f>+tblRace4G[[#This Row],[Position]]</f>
        <v>21</v>
      </c>
      <c r="E29" s="14" t="str">
        <f>IFERROR(VLOOKUP('Race4-Girl'!$C29,TeamDec!$D$9:$H$465,5,FALSE),"")</f>
        <v>U13</v>
      </c>
      <c r="F29" s="16" t="str">
        <f>IFERROR(VLOOKUP('Race4-Girl'!$C29,TeamDec!$D$9:$H$465,3,FALSE),"")</f>
        <v>F</v>
      </c>
      <c r="G29" s="14">
        <f>COUNTIF($E$9:E29,E29)</f>
        <v>7</v>
      </c>
      <c r="H29" s="60"/>
      <c r="I29" s="5"/>
    </row>
    <row r="30" spans="2:9" x14ac:dyDescent="0.35">
      <c r="B30" s="15">
        <v>22</v>
      </c>
      <c r="C30" s="33" t="s">
        <v>704</v>
      </c>
      <c r="D30" s="1">
        <f>+tblRace4G[[#This Row],[Position]]</f>
        <v>22</v>
      </c>
      <c r="E30" s="14" t="str">
        <f>IFERROR(VLOOKUP('Race4-Girl'!$C30,TeamDec!$D$9:$H$465,5,FALSE),"")</f>
        <v>U17</v>
      </c>
      <c r="F30" s="16" t="str">
        <f>IFERROR(VLOOKUP('Race4-Girl'!$C30,TeamDec!$D$9:$H$465,3,FALSE),"")</f>
        <v>F</v>
      </c>
      <c r="G30" s="14">
        <f>COUNTIF($E$9:E30,E30)</f>
        <v>4</v>
      </c>
      <c r="H30" s="60"/>
      <c r="I30" s="5"/>
    </row>
    <row r="31" spans="2:9" x14ac:dyDescent="0.35">
      <c r="B31" s="15">
        <v>23</v>
      </c>
      <c r="C31" s="33" t="s">
        <v>1019</v>
      </c>
      <c r="D31" s="1">
        <f>+tblRace4G[[#This Row],[Position]]</f>
        <v>23</v>
      </c>
      <c r="E31" s="14" t="str">
        <f>IFERROR(VLOOKUP('Race4-Girl'!$C31,TeamDec!$D$9:$H$465,5,FALSE),"")</f>
        <v>U13</v>
      </c>
      <c r="F31" s="16" t="str">
        <f>IFERROR(VLOOKUP('Race4-Girl'!$C31,TeamDec!$D$9:$H$465,3,FALSE),"")</f>
        <v>F</v>
      </c>
      <c r="G31" s="14">
        <f>COUNTIF($E$9:E31,E31)</f>
        <v>8</v>
      </c>
      <c r="H31" s="60"/>
      <c r="I31" s="5"/>
    </row>
    <row r="32" spans="2:9" x14ac:dyDescent="0.35">
      <c r="B32" s="15">
        <v>24</v>
      </c>
      <c r="C32" s="33" t="s">
        <v>801</v>
      </c>
      <c r="D32" s="1">
        <f>+tblRace4G[[#This Row],[Position]]</f>
        <v>24</v>
      </c>
      <c r="E32" s="14" t="str">
        <f>IFERROR(VLOOKUP('Race4-Girl'!$C32,TeamDec!$D$9:$H$465,5,FALSE),"")</f>
        <v>U13</v>
      </c>
      <c r="F32" s="16" t="str">
        <f>IFERROR(VLOOKUP('Race4-Girl'!$C32,TeamDec!$D$9:$H$465,3,FALSE),"")</f>
        <v>F</v>
      </c>
      <c r="G32" s="14">
        <f>COUNTIF($E$9:E32,E32)</f>
        <v>9</v>
      </c>
      <c r="H32" s="60"/>
      <c r="I32" s="5"/>
    </row>
    <row r="33" spans="2:9" x14ac:dyDescent="0.35">
      <c r="B33" s="15">
        <v>25</v>
      </c>
      <c r="C33" s="33" t="s">
        <v>679</v>
      </c>
      <c r="D33" s="1">
        <f>+tblRace4G[[#This Row],[Position]]</f>
        <v>25</v>
      </c>
      <c r="E33" s="14" t="str">
        <f>IFERROR(VLOOKUP('Race4-Girl'!$C33,TeamDec!$D$9:$H$465,5,FALSE),"")</f>
        <v>U11</v>
      </c>
      <c r="F33" s="16" t="str">
        <f>IFERROR(VLOOKUP('Race4-Girl'!$C33,TeamDec!$D$9:$H$465,3,FALSE),"")</f>
        <v>F</v>
      </c>
      <c r="G33" s="14">
        <f>COUNTIF($E$9:E33,E33)</f>
        <v>3</v>
      </c>
      <c r="H33" s="60"/>
      <c r="I33" s="5"/>
    </row>
    <row r="34" spans="2:9" x14ac:dyDescent="0.35">
      <c r="B34" s="15">
        <v>26</v>
      </c>
      <c r="C34" s="33" t="s">
        <v>705</v>
      </c>
      <c r="D34" s="1">
        <f>+tblRace4G[[#This Row],[Position]]</f>
        <v>26</v>
      </c>
      <c r="E34" s="14" t="str">
        <f>IFERROR(VLOOKUP('Race4-Girl'!$C34,TeamDec!$D$9:$H$465,5,FALSE),"")</f>
        <v>U11</v>
      </c>
      <c r="F34" s="16" t="str">
        <f>IFERROR(VLOOKUP('Race4-Girl'!$C34,TeamDec!$D$9:$H$465,3,FALSE),"")</f>
        <v>F</v>
      </c>
      <c r="G34" s="14">
        <f>COUNTIF($E$9:E34,E34)</f>
        <v>4</v>
      </c>
      <c r="H34" s="60"/>
      <c r="I34" s="5"/>
    </row>
    <row r="35" spans="2:9" x14ac:dyDescent="0.35">
      <c r="B35" s="15">
        <v>27</v>
      </c>
      <c r="C35" s="33" t="s">
        <v>892</v>
      </c>
      <c r="D35" s="1">
        <f>+tblRace4G[[#This Row],[Position]]</f>
        <v>27</v>
      </c>
      <c r="E35" s="14" t="str">
        <f>IFERROR(VLOOKUP('Race4-Girl'!$C35,TeamDec!$D$9:$H$465,5,FALSE),"")</f>
        <v>U11</v>
      </c>
      <c r="F35" s="16" t="str">
        <f>IFERROR(VLOOKUP('Race4-Girl'!$C35,TeamDec!$D$9:$H$465,3,FALSE),"")</f>
        <v>F</v>
      </c>
      <c r="G35" s="14">
        <f>COUNTIF($E$9:E35,E35)</f>
        <v>5</v>
      </c>
      <c r="H35" s="60"/>
      <c r="I35" s="5"/>
    </row>
    <row r="36" spans="2:9" x14ac:dyDescent="0.35">
      <c r="B36" s="15">
        <v>28</v>
      </c>
      <c r="C36" s="33" t="s">
        <v>702</v>
      </c>
      <c r="D36" s="1">
        <f>+tblRace4G[[#This Row],[Position]]</f>
        <v>28</v>
      </c>
      <c r="E36" s="14" t="str">
        <f>IFERROR(VLOOKUP('Race4-Girl'!$C36,TeamDec!$D$9:$H$465,5,FALSE),"")</f>
        <v>U13</v>
      </c>
      <c r="F36" s="16" t="str">
        <f>IFERROR(VLOOKUP('Race4-Girl'!$C36,TeamDec!$D$9:$H$465,3,FALSE),"")</f>
        <v>F</v>
      </c>
      <c r="G36" s="14">
        <f>COUNTIF($E$9:E36,E36)</f>
        <v>10</v>
      </c>
      <c r="H36" s="60"/>
      <c r="I36" s="5"/>
    </row>
    <row r="37" spans="2:9" x14ac:dyDescent="0.35">
      <c r="B37" s="15">
        <v>29</v>
      </c>
      <c r="C37" s="33" t="s">
        <v>802</v>
      </c>
      <c r="D37" s="1">
        <f>+tblRace4G[[#This Row],[Position]]</f>
        <v>29</v>
      </c>
      <c r="E37" s="14" t="str">
        <f>IFERROR(VLOOKUP('Race4-Girl'!$C37,TeamDec!$D$9:$H$465,5,FALSE),"")</f>
        <v>U11</v>
      </c>
      <c r="F37" s="16" t="str">
        <f>IFERROR(VLOOKUP('Race4-Girl'!$C37,TeamDec!$D$9:$H$465,3,FALSE),"")</f>
        <v>F</v>
      </c>
      <c r="G37" s="14">
        <f>COUNTIF($E$9:E37,E37)</f>
        <v>6</v>
      </c>
      <c r="H37" s="60"/>
      <c r="I37" s="5"/>
    </row>
    <row r="38" spans="2:9" x14ac:dyDescent="0.35">
      <c r="B38" s="15">
        <v>30</v>
      </c>
      <c r="C38" s="33" t="s">
        <v>706</v>
      </c>
      <c r="D38" s="1">
        <f>+tblRace4G[[#This Row],[Position]]</f>
        <v>30</v>
      </c>
      <c r="E38" s="14" t="str">
        <f>IFERROR(VLOOKUP('Race4-Girl'!$C38,TeamDec!$D$9:$H$465,5,FALSE),"")</f>
        <v>U13</v>
      </c>
      <c r="F38" s="16" t="str">
        <f>IFERROR(VLOOKUP('Race4-Girl'!$C38,TeamDec!$D$9:$H$465,3,FALSE),"")</f>
        <v>F</v>
      </c>
      <c r="G38" s="14">
        <f>COUNTIF($E$9:E38,E38)</f>
        <v>11</v>
      </c>
      <c r="H38" s="60"/>
      <c r="I38" s="5"/>
    </row>
    <row r="39" spans="2:9" x14ac:dyDescent="0.35">
      <c r="B39" s="15">
        <v>31</v>
      </c>
      <c r="C39" s="33" t="s">
        <v>838</v>
      </c>
      <c r="D39" s="1">
        <f>+tblRace4G[[#This Row],[Position]]</f>
        <v>31</v>
      </c>
      <c r="E39" s="14" t="str">
        <f>IFERROR(VLOOKUP('Race4-Girl'!$C39,TeamDec!$D$9:$H$465,5,FALSE),"")</f>
        <v>U13</v>
      </c>
      <c r="F39" s="16" t="str">
        <f>IFERROR(VLOOKUP('Race4-Girl'!$C39,TeamDec!$D$9:$H$465,3,FALSE),"")</f>
        <v>F</v>
      </c>
      <c r="G39" s="14">
        <f>COUNTIF($E$9:E39,E39)</f>
        <v>12</v>
      </c>
      <c r="H39" s="60"/>
      <c r="I39" s="5"/>
    </row>
    <row r="40" spans="2:9" x14ac:dyDescent="0.35">
      <c r="B40" s="15">
        <v>32</v>
      </c>
      <c r="C40" s="33" t="s">
        <v>708</v>
      </c>
      <c r="D40" s="1">
        <f>+tblRace4G[[#This Row],[Position]]</f>
        <v>32</v>
      </c>
      <c r="E40" s="14" t="str">
        <f>IFERROR(VLOOKUP('Race4-Girl'!$C40,TeamDec!$D$9:$H$465,5,FALSE),"")</f>
        <v>U15</v>
      </c>
      <c r="F40" s="16" t="str">
        <f>IFERROR(VLOOKUP('Race4-Girl'!$C40,TeamDec!$D$9:$H$465,3,FALSE),"")</f>
        <v>F</v>
      </c>
      <c r="G40" s="14">
        <f>COUNTIF($E$9:E40,E40)</f>
        <v>10</v>
      </c>
      <c r="H40" s="60"/>
      <c r="I40" s="5"/>
    </row>
    <row r="41" spans="2:9" x14ac:dyDescent="0.35">
      <c r="B41" s="15">
        <v>33</v>
      </c>
      <c r="C41" s="33" t="s">
        <v>723</v>
      </c>
      <c r="D41" s="1">
        <f>+tblRace4G[[#This Row],[Position]]</f>
        <v>33</v>
      </c>
      <c r="E41" s="14" t="str">
        <f>IFERROR(VLOOKUP('Race4-Girl'!$C41,TeamDec!$D$9:$H$465,5,FALSE),"")</f>
        <v>U11</v>
      </c>
      <c r="F41" s="16" t="str">
        <f>IFERROR(VLOOKUP('Race4-Girl'!$C41,TeamDec!$D$9:$H$465,3,FALSE),"")</f>
        <v>F</v>
      </c>
      <c r="G41" s="14">
        <f>COUNTIF($E$9:E41,E41)</f>
        <v>7</v>
      </c>
      <c r="H41" s="60"/>
      <c r="I41" s="5"/>
    </row>
    <row r="42" spans="2:9" x14ac:dyDescent="0.35">
      <c r="B42" s="15">
        <v>34</v>
      </c>
      <c r="C42" s="33" t="s">
        <v>915</v>
      </c>
      <c r="D42" s="1">
        <f>+tblRace4G[[#This Row],[Position]]</f>
        <v>34</v>
      </c>
      <c r="E42" s="14" t="str">
        <f>IFERROR(VLOOKUP('Race4-Girl'!$C42,TeamDec!$D$9:$H$465,5,FALSE),"")</f>
        <v>U13</v>
      </c>
      <c r="F42" s="16" t="str">
        <f>IFERROR(VLOOKUP('Race4-Girl'!$C42,TeamDec!$D$9:$H$465,3,FALSE),"")</f>
        <v>F</v>
      </c>
      <c r="G42" s="14">
        <f>COUNTIF($E$9:E42,E42)</f>
        <v>13</v>
      </c>
      <c r="H42" s="60"/>
      <c r="I42" s="5"/>
    </row>
    <row r="43" spans="2:9" x14ac:dyDescent="0.35">
      <c r="B43" s="15">
        <v>35</v>
      </c>
      <c r="C43" s="33" t="s">
        <v>687</v>
      </c>
      <c r="D43" s="1">
        <f>+tblRace4G[[#This Row],[Position]]</f>
        <v>35</v>
      </c>
      <c r="E43" s="14" t="str">
        <f>IFERROR(VLOOKUP('Race4-Girl'!$C43,TeamDec!$D$9:$H$465,5,FALSE),"")</f>
        <v>U11</v>
      </c>
      <c r="F43" s="16" t="str">
        <f>IFERROR(VLOOKUP('Race4-Girl'!$C43,TeamDec!$D$9:$H$465,3,FALSE),"")</f>
        <v>F</v>
      </c>
      <c r="G43" s="14">
        <f>COUNTIF($E$9:E43,E43)</f>
        <v>8</v>
      </c>
      <c r="H43" s="60"/>
      <c r="I43" s="5"/>
    </row>
    <row r="44" spans="2:9" x14ac:dyDescent="0.35">
      <c r="B44" s="15">
        <v>36</v>
      </c>
      <c r="C44" s="33" t="s">
        <v>676</v>
      </c>
      <c r="D44" s="1">
        <f>+tblRace4G[[#This Row],[Position]]</f>
        <v>36</v>
      </c>
      <c r="E44" s="14" t="str">
        <f>IFERROR(VLOOKUP('Race4-Girl'!$C44,TeamDec!$D$9:$H$465,5,FALSE),"")</f>
        <v>U17</v>
      </c>
      <c r="F44" s="16" t="str">
        <f>IFERROR(VLOOKUP('Race4-Girl'!$C44,TeamDec!$D$9:$H$465,3,FALSE),"")</f>
        <v>F</v>
      </c>
      <c r="G44" s="14">
        <f>COUNTIF($E$9:E44,E44)</f>
        <v>5</v>
      </c>
      <c r="H44" s="60"/>
      <c r="I44" s="5"/>
    </row>
    <row r="45" spans="2:9" x14ac:dyDescent="0.35">
      <c r="B45" s="15">
        <v>37</v>
      </c>
      <c r="C45" s="33" t="s">
        <v>808</v>
      </c>
      <c r="D45" s="1">
        <f>+tblRace4G[[#This Row],[Position]]</f>
        <v>37</v>
      </c>
      <c r="E45" s="14" t="str">
        <f>IFERROR(VLOOKUP('Race4-Girl'!$C45,TeamDec!$D$9:$H$465,5,FALSE),"")</f>
        <v>U11</v>
      </c>
      <c r="F45" s="16" t="str">
        <f>IFERROR(VLOOKUP('Race4-Girl'!$C45,TeamDec!$D$9:$H$465,3,FALSE),"")</f>
        <v>F</v>
      </c>
      <c r="G45" s="14">
        <f>COUNTIF($E$9:E45,E45)</f>
        <v>9</v>
      </c>
      <c r="H45" s="60"/>
      <c r="I45" s="5"/>
    </row>
    <row r="46" spans="2:9" x14ac:dyDescent="0.35">
      <c r="B46" s="15">
        <v>38</v>
      </c>
      <c r="C46" s="33" t="s">
        <v>680</v>
      </c>
      <c r="D46" s="1">
        <f>+tblRace4G[[#This Row],[Position]]</f>
        <v>38</v>
      </c>
      <c r="E46" s="14" t="str">
        <f>IFERROR(VLOOKUP('Race4-Girl'!$C46,TeamDec!$D$9:$H$465,5,FALSE),"")</f>
        <v>U11</v>
      </c>
      <c r="F46" s="16" t="str">
        <f>IFERROR(VLOOKUP('Race4-Girl'!$C46,TeamDec!$D$9:$H$465,3,FALSE),"")</f>
        <v>F</v>
      </c>
      <c r="G46" s="14">
        <f>COUNTIF($E$9:E46,E46)</f>
        <v>10</v>
      </c>
      <c r="H46" s="60"/>
      <c r="I46" s="5"/>
    </row>
    <row r="47" spans="2:9" x14ac:dyDescent="0.35">
      <c r="B47" s="15">
        <v>39</v>
      </c>
      <c r="C47" s="33" t="s">
        <v>897</v>
      </c>
      <c r="D47" s="1">
        <f>+tblRace4G[[#This Row],[Position]]</f>
        <v>39</v>
      </c>
      <c r="E47" s="14" t="str">
        <f>IFERROR(VLOOKUP('Race4-Girl'!$C47,TeamDec!$D$9:$H$465,5,FALSE),"")</f>
        <v>U15</v>
      </c>
      <c r="F47" s="16" t="str">
        <f>IFERROR(VLOOKUP('Race4-Girl'!$C47,TeamDec!$D$9:$H$465,3,FALSE),"")</f>
        <v>F</v>
      </c>
      <c r="G47" s="14">
        <f>COUNTIF($E$9:E47,E47)</f>
        <v>11</v>
      </c>
      <c r="H47" s="60"/>
      <c r="I47" s="5"/>
    </row>
    <row r="48" spans="2:9" x14ac:dyDescent="0.35">
      <c r="B48" s="15">
        <v>40</v>
      </c>
      <c r="C48" s="33" t="s">
        <v>884</v>
      </c>
      <c r="D48" s="1">
        <f>+tblRace4G[[#This Row],[Position]]</f>
        <v>40</v>
      </c>
      <c r="E48" s="14" t="str">
        <f>IFERROR(VLOOKUP('Race4-Girl'!$C48,TeamDec!$D$9:$H$465,5,FALSE),"")</f>
        <v>U13</v>
      </c>
      <c r="F48" s="16" t="str">
        <f>IFERROR(VLOOKUP('Race4-Girl'!$C48,TeamDec!$D$9:$H$465,3,FALSE),"")</f>
        <v>F</v>
      </c>
      <c r="G48" s="14">
        <f>COUNTIF($E$9:E48,E48)</f>
        <v>14</v>
      </c>
      <c r="H48" s="60"/>
      <c r="I48" s="5"/>
    </row>
    <row r="49" spans="2:9" x14ac:dyDescent="0.35">
      <c r="B49" s="15">
        <v>41</v>
      </c>
      <c r="C49" s="33" t="s">
        <v>815</v>
      </c>
      <c r="D49" s="1">
        <f>+tblRace4G[[#This Row],[Position]]</f>
        <v>41</v>
      </c>
      <c r="E49" s="14" t="str">
        <f>IFERROR(VLOOKUP('Race4-Girl'!$C49,TeamDec!$D$9:$H$465,5,FALSE),"")</f>
        <v>U11</v>
      </c>
      <c r="F49" s="16" t="str">
        <f>IFERROR(VLOOKUP('Race4-Girl'!$C49,TeamDec!$D$9:$H$465,3,FALSE),"")</f>
        <v>F</v>
      </c>
      <c r="G49" s="14">
        <f>COUNTIF($E$9:E49,E49)</f>
        <v>11</v>
      </c>
      <c r="H49" s="60"/>
      <c r="I49" s="5"/>
    </row>
    <row r="50" spans="2:9" x14ac:dyDescent="0.35">
      <c r="B50" s="15">
        <v>42</v>
      </c>
      <c r="C50" s="33" t="s">
        <v>896</v>
      </c>
      <c r="D50" s="1">
        <f>+tblRace4G[[#This Row],[Position]]</f>
        <v>42</v>
      </c>
      <c r="E50" s="14" t="str">
        <f>IFERROR(VLOOKUP('Race4-Girl'!$C50,TeamDec!$D$9:$H$465,5,FALSE),"")</f>
        <v>U11</v>
      </c>
      <c r="F50" s="16" t="str">
        <f>IFERROR(VLOOKUP('Race4-Girl'!$C50,TeamDec!$D$9:$H$465,3,FALSE),"")</f>
        <v>F</v>
      </c>
      <c r="G50" s="14">
        <f>COUNTIF($E$9:E50,E50)</f>
        <v>12</v>
      </c>
      <c r="H50" s="60"/>
      <c r="I50" s="5"/>
    </row>
    <row r="51" spans="2:9" x14ac:dyDescent="0.35">
      <c r="B51" s="15">
        <v>43</v>
      </c>
      <c r="C51" s="33" t="s">
        <v>731</v>
      </c>
      <c r="D51" s="1">
        <f>+tblRace4G[[#This Row],[Position]]</f>
        <v>43</v>
      </c>
      <c r="E51" s="14" t="str">
        <f>IFERROR(VLOOKUP('Race4-Girl'!$C51,TeamDec!$D$9:$H$465,5,FALSE),"")</f>
        <v>U11</v>
      </c>
      <c r="F51" s="16" t="str">
        <f>IFERROR(VLOOKUP('Race4-Girl'!$C51,TeamDec!$D$9:$H$465,3,FALSE),"")</f>
        <v>F</v>
      </c>
      <c r="G51" s="14">
        <f>COUNTIF($E$9:E51,E51)</f>
        <v>13</v>
      </c>
      <c r="H51" s="60"/>
      <c r="I51" s="5"/>
    </row>
    <row r="52" spans="2:9" x14ac:dyDescent="0.35">
      <c r="B52" s="15">
        <v>44</v>
      </c>
      <c r="C52" s="33" t="s">
        <v>800</v>
      </c>
      <c r="D52" s="1">
        <f>+tblRace4G[[#This Row],[Position]]</f>
        <v>44</v>
      </c>
      <c r="E52" s="14" t="str">
        <f>IFERROR(VLOOKUP('Race4-Girl'!$C52,TeamDec!$D$9:$H$465,5,FALSE),"")</f>
        <v>U15</v>
      </c>
      <c r="F52" s="16" t="str">
        <f>IFERROR(VLOOKUP('Race4-Girl'!$C52,TeamDec!$D$9:$H$465,3,FALSE),"")</f>
        <v>F</v>
      </c>
      <c r="G52" s="14">
        <f>COUNTIF($E$9:E52,E52)</f>
        <v>12</v>
      </c>
      <c r="H52" s="60"/>
      <c r="I52" s="5"/>
    </row>
    <row r="53" spans="2:9" x14ac:dyDescent="0.35">
      <c r="B53" s="15">
        <v>45</v>
      </c>
      <c r="C53" s="33" t="s">
        <v>730</v>
      </c>
      <c r="D53" s="1">
        <f>+tblRace4G[[#This Row],[Position]]</f>
        <v>45</v>
      </c>
      <c r="E53" s="14" t="str">
        <f>IFERROR(VLOOKUP('Race4-Girl'!$C53,TeamDec!$D$9:$H$465,5,FALSE),"")</f>
        <v>U11</v>
      </c>
      <c r="F53" s="16" t="str">
        <f>IFERROR(VLOOKUP('Race4-Girl'!$C53,TeamDec!$D$9:$H$465,3,FALSE),"")</f>
        <v>F</v>
      </c>
      <c r="G53" s="14">
        <f>COUNTIF($E$9:E53,E53)</f>
        <v>14</v>
      </c>
      <c r="H53" s="60"/>
      <c r="I53" s="5"/>
    </row>
    <row r="54" spans="2:9" x14ac:dyDescent="0.35">
      <c r="B54" s="15">
        <v>46</v>
      </c>
      <c r="C54" s="33" t="s">
        <v>681</v>
      </c>
      <c r="D54" s="1">
        <f>+tblRace4G[[#This Row],[Position]]</f>
        <v>46</v>
      </c>
      <c r="E54" s="14" t="str">
        <f>IFERROR(VLOOKUP('Race4-Girl'!$C54,TeamDec!$D$9:$H$465,5,FALSE),"")</f>
        <v>U11</v>
      </c>
      <c r="F54" s="16" t="str">
        <f>IFERROR(VLOOKUP('Race4-Girl'!$C54,TeamDec!$D$9:$H$465,3,FALSE),"")</f>
        <v>F</v>
      </c>
      <c r="G54" s="14">
        <f>COUNTIF($E$9:E54,E54)</f>
        <v>15</v>
      </c>
      <c r="H54" s="60"/>
      <c r="I54" s="5"/>
    </row>
    <row r="55" spans="2:9" x14ac:dyDescent="0.35">
      <c r="B55" s="15">
        <v>47</v>
      </c>
      <c r="C55" s="33" t="s">
        <v>803</v>
      </c>
      <c r="D55" s="1">
        <f>+tblRace4G[[#This Row],[Position]]</f>
        <v>47</v>
      </c>
      <c r="E55" s="14" t="str">
        <f>IFERROR(VLOOKUP('Race4-Girl'!$C55,TeamDec!$D$9:$H$465,5,FALSE),"")</f>
        <v>U11</v>
      </c>
      <c r="F55" s="16" t="str">
        <f>IFERROR(VLOOKUP('Race4-Girl'!$C55,TeamDec!$D$9:$H$465,3,FALSE),"")</f>
        <v>F</v>
      </c>
      <c r="G55" s="14">
        <f>COUNTIF($E$9:E55,E55)</f>
        <v>16</v>
      </c>
      <c r="H55" s="60"/>
      <c r="I55" s="5"/>
    </row>
    <row r="56" spans="2:9" x14ac:dyDescent="0.35">
      <c r="B56" s="15">
        <v>48</v>
      </c>
      <c r="C56" s="33" t="s">
        <v>876</v>
      </c>
      <c r="D56" s="1">
        <f>+tblRace4G[[#This Row],[Position]]</f>
        <v>48</v>
      </c>
      <c r="E56" s="14" t="str">
        <f>IFERROR(VLOOKUP('Race4-Girl'!$C56,TeamDec!$D$9:$H$465,5,FALSE),"")</f>
        <v>U11</v>
      </c>
      <c r="F56" s="16" t="str">
        <f>IFERROR(VLOOKUP('Race4-Girl'!$C56,TeamDec!$D$9:$H$465,3,FALSE),"")</f>
        <v>F</v>
      </c>
      <c r="G56" s="14">
        <f>COUNTIF($E$9:E56,E56)</f>
        <v>17</v>
      </c>
      <c r="H56" s="60"/>
      <c r="I56" s="5"/>
    </row>
    <row r="57" spans="2:9" x14ac:dyDescent="0.35">
      <c r="B57" s="15">
        <v>49</v>
      </c>
      <c r="C57" s="33" t="s">
        <v>1028</v>
      </c>
      <c r="D57" s="1">
        <f>+tblRace4G[[#This Row],[Position]]</f>
        <v>49</v>
      </c>
      <c r="E57" s="14" t="str">
        <f>IFERROR(VLOOKUP('Race4-Girl'!$C57,TeamDec!$D$9:$H$465,5,FALSE),"")</f>
        <v>U11</v>
      </c>
      <c r="F57" s="16" t="str">
        <f>IFERROR(VLOOKUP('Race4-Girl'!$C57,TeamDec!$D$9:$H$465,3,FALSE),"")</f>
        <v>F</v>
      </c>
      <c r="G57" s="14">
        <f>COUNTIF($E$9:E57,E57)</f>
        <v>18</v>
      </c>
      <c r="H57" s="60"/>
      <c r="I57" s="5"/>
    </row>
    <row r="58" spans="2:9" x14ac:dyDescent="0.35">
      <c r="B58" s="15">
        <v>50</v>
      </c>
      <c r="C58" s="33" t="s">
        <v>1029</v>
      </c>
      <c r="D58" s="1">
        <f>+tblRace4G[[#This Row],[Position]]</f>
        <v>50</v>
      </c>
      <c r="E58" s="14" t="str">
        <f>IFERROR(VLOOKUP('Race4-Girl'!$C58,TeamDec!$D$9:$H$465,5,FALSE),"")</f>
        <v>U11</v>
      </c>
      <c r="F58" s="16" t="str">
        <f>IFERROR(VLOOKUP('Race4-Girl'!$C58,TeamDec!$D$9:$H$465,3,FALSE),"")</f>
        <v>F</v>
      </c>
      <c r="G58" s="14">
        <f>COUNTIF($E$9:E58,E58)</f>
        <v>19</v>
      </c>
      <c r="H58" s="60"/>
      <c r="I58" s="5"/>
    </row>
    <row r="59" spans="2:9" x14ac:dyDescent="0.35">
      <c r="B59" s="15">
        <v>51</v>
      </c>
      <c r="C59" s="33" t="s">
        <v>871</v>
      </c>
      <c r="D59" s="1">
        <f>+tblRace4G[[#This Row],[Position]]</f>
        <v>51</v>
      </c>
      <c r="E59" s="14" t="str">
        <f>IFERROR(VLOOKUP('Race4-Girl'!$C59,TeamDec!$D$9:$H$465,5,FALSE),"")</f>
        <v>U11</v>
      </c>
      <c r="F59" s="16" t="str">
        <f>IFERROR(VLOOKUP('Race4-Girl'!$C59,TeamDec!$D$9:$H$465,3,FALSE),"")</f>
        <v>F</v>
      </c>
      <c r="G59" s="14">
        <f>COUNTIF($E$9:E59,E59)</f>
        <v>20</v>
      </c>
      <c r="H59" s="60"/>
      <c r="I59" s="5"/>
    </row>
    <row r="60" spans="2:9" x14ac:dyDescent="0.35">
      <c r="B60" s="15"/>
      <c r="C60" s="33"/>
      <c r="D60" s="1">
        <f>+tblRace4G[[#This Row],[Position]]</f>
        <v>0</v>
      </c>
      <c r="E60" s="14" t="str">
        <f>IFERROR(VLOOKUP('Race4-Girl'!$C60,TeamDec!$D$9:$H$465,5,FALSE),"")</f>
        <v/>
      </c>
      <c r="F60" s="16" t="str">
        <f>IFERROR(VLOOKUP('Race4-Girl'!$C60,TeamDec!$D$9:$H$465,3,FALSE),"")</f>
        <v/>
      </c>
      <c r="G60" s="14">
        <f>COUNTIF($E$9:E60,E60)</f>
        <v>1</v>
      </c>
      <c r="H60" s="60"/>
      <c r="I60" s="5"/>
    </row>
    <row r="61" spans="2:9" x14ac:dyDescent="0.35">
      <c r="B61" s="15"/>
      <c r="C61" s="33"/>
      <c r="D61" s="1">
        <f>+tblRace4G[[#This Row],[Position]]</f>
        <v>0</v>
      </c>
      <c r="E61" s="14" t="str">
        <f>IFERROR(VLOOKUP('Race4-Girl'!$C61,TeamDec!$D$9:$H$465,5,FALSE),"")</f>
        <v/>
      </c>
      <c r="F61" s="16" t="str">
        <f>IFERROR(VLOOKUP('Race4-Girl'!$C61,TeamDec!$D$9:$H$465,3,FALSE),"")</f>
        <v/>
      </c>
      <c r="G61" s="14">
        <f>COUNTIF($E$9:E61,E61)</f>
        <v>2</v>
      </c>
      <c r="H61" s="60"/>
      <c r="I61" s="5"/>
    </row>
    <row r="62" spans="2:9" x14ac:dyDescent="0.35">
      <c r="B62" s="15"/>
      <c r="C62" s="33"/>
      <c r="D62" s="1">
        <f>+tblRace4G[[#This Row],[Position]]</f>
        <v>0</v>
      </c>
      <c r="E62" s="14" t="str">
        <f>IFERROR(VLOOKUP('Race4-Girl'!$C62,TeamDec!$D$9:$H$465,5,FALSE),"")</f>
        <v/>
      </c>
      <c r="F62" s="16" t="str">
        <f>IFERROR(VLOOKUP('Race4-Girl'!$C62,TeamDec!$D$9:$H$465,3,FALSE),"")</f>
        <v/>
      </c>
      <c r="G62" s="14">
        <f>COUNTIF($E$9:E62,E62)</f>
        <v>3</v>
      </c>
      <c r="H62" s="60"/>
      <c r="I62" s="5"/>
    </row>
    <row r="63" spans="2:9" x14ac:dyDescent="0.35">
      <c r="B63" s="15"/>
      <c r="C63" s="33"/>
      <c r="D63" s="1">
        <f>+tblRace4G[[#This Row],[Position]]</f>
        <v>0</v>
      </c>
      <c r="E63" s="14" t="str">
        <f>IFERROR(VLOOKUP('Race4-Girl'!$C63,TeamDec!$D$9:$H$465,5,FALSE),"")</f>
        <v/>
      </c>
      <c r="F63" s="16" t="str">
        <f>IFERROR(VLOOKUP('Race4-Girl'!$C63,TeamDec!$D$9:$H$465,3,FALSE),"")</f>
        <v/>
      </c>
      <c r="G63" s="14">
        <f>COUNTIF($E$9:E63,E63)</f>
        <v>4</v>
      </c>
      <c r="H63" s="60"/>
      <c r="I63" s="5"/>
    </row>
    <row r="64" spans="2:9" x14ac:dyDescent="0.35">
      <c r="B64" s="15"/>
      <c r="C64" s="33"/>
      <c r="D64" s="1">
        <f>+tblRace4G[[#This Row],[Position]]</f>
        <v>0</v>
      </c>
      <c r="E64" s="14" t="str">
        <f>IFERROR(VLOOKUP('Race4-Girl'!$C64,TeamDec!$D$9:$H$465,5,FALSE),"")</f>
        <v/>
      </c>
      <c r="F64" s="16" t="str">
        <f>IFERROR(VLOOKUP('Race4-Girl'!$C64,TeamDec!$D$9:$H$465,3,FALSE),"")</f>
        <v/>
      </c>
      <c r="G64" s="14">
        <f>COUNTIF($E$9:E64,E64)</f>
        <v>5</v>
      </c>
      <c r="H64" s="60"/>
      <c r="I64" s="5"/>
    </row>
    <row r="65" spans="2:9" x14ac:dyDescent="0.35">
      <c r="B65" s="15"/>
      <c r="C65" s="33"/>
      <c r="D65" s="1">
        <f>+tblRace4G[[#This Row],[Position]]</f>
        <v>0</v>
      </c>
      <c r="E65" s="14" t="str">
        <f>IFERROR(VLOOKUP('Race4-Girl'!$C65,TeamDec!$D$9:$H$465,5,FALSE),"")</f>
        <v/>
      </c>
      <c r="F65" s="16" t="str">
        <f>IFERROR(VLOOKUP('Race4-Girl'!$C65,TeamDec!$D$9:$H$465,3,FALSE),"")</f>
        <v/>
      </c>
      <c r="G65" s="14">
        <f>COUNTIF($E$9:E65,E65)</f>
        <v>6</v>
      </c>
      <c r="H65" s="60"/>
      <c r="I65" s="5"/>
    </row>
    <row r="66" spans="2:9" x14ac:dyDescent="0.35">
      <c r="B66" s="15"/>
      <c r="C66" s="33"/>
      <c r="D66" s="1">
        <f>+tblRace4G[[#This Row],[Position]]</f>
        <v>0</v>
      </c>
      <c r="E66" s="14" t="str">
        <f>IFERROR(VLOOKUP('Race4-Girl'!$C66,TeamDec!$D$9:$H$465,5,FALSE),"")</f>
        <v/>
      </c>
      <c r="F66" s="16" t="str">
        <f>IFERROR(VLOOKUP('Race4-Girl'!$C66,TeamDec!$D$9:$H$465,3,FALSE),"")</f>
        <v/>
      </c>
      <c r="G66" s="14">
        <f>COUNTIF($E$9:E66,E66)</f>
        <v>7</v>
      </c>
      <c r="H66" s="60"/>
      <c r="I66" s="5"/>
    </row>
    <row r="67" spans="2:9" x14ac:dyDescent="0.35">
      <c r="B67" s="15"/>
      <c r="C67" s="33"/>
      <c r="D67" s="1">
        <f>+tblRace4G[[#This Row],[Position]]</f>
        <v>0</v>
      </c>
      <c r="E67" s="14" t="str">
        <f>IFERROR(VLOOKUP('Race4-Girl'!$C67,TeamDec!$D$9:$H$465,5,FALSE),"")</f>
        <v/>
      </c>
      <c r="F67" s="16" t="str">
        <f>IFERROR(VLOOKUP('Race4-Girl'!$C67,TeamDec!$D$9:$H$465,3,FALSE),"")</f>
        <v/>
      </c>
      <c r="G67" s="14">
        <f>COUNTIF($E$9:E67,E67)</f>
        <v>8</v>
      </c>
      <c r="H67" s="60"/>
      <c r="I67" s="5"/>
    </row>
    <row r="68" spans="2:9" x14ac:dyDescent="0.35">
      <c r="B68" s="15"/>
      <c r="C68" s="33"/>
      <c r="D68" s="1">
        <f>+tblRace4G[[#This Row],[Position]]</f>
        <v>0</v>
      </c>
      <c r="E68" s="14" t="str">
        <f>IFERROR(VLOOKUP('Race4-Girl'!$C68,TeamDec!$D$9:$H$465,5,FALSE),"")</f>
        <v/>
      </c>
      <c r="F68" s="16" t="str">
        <f>IFERROR(VLOOKUP('Race4-Girl'!$C68,TeamDec!$D$9:$H$465,3,FALSE),"")</f>
        <v/>
      </c>
      <c r="G68" s="14">
        <f>COUNTIF($E$9:E68,E68)</f>
        <v>9</v>
      </c>
      <c r="H68" s="60"/>
      <c r="I68" s="5"/>
    </row>
    <row r="69" spans="2:9" x14ac:dyDescent="0.35">
      <c r="B69" s="15"/>
      <c r="C69" s="33"/>
      <c r="D69" s="1">
        <f>+tblRace4G[[#This Row],[Position]]</f>
        <v>0</v>
      </c>
      <c r="E69" s="14" t="str">
        <f>IFERROR(VLOOKUP('Race4-Girl'!$C69,TeamDec!$D$9:$H$465,5,FALSE),"")</f>
        <v/>
      </c>
      <c r="F69" s="16" t="str">
        <f>IFERROR(VLOOKUP('Race4-Girl'!$C69,TeamDec!$D$9:$H$465,3,FALSE),"")</f>
        <v/>
      </c>
      <c r="G69" s="14">
        <f>COUNTIF($E$9:E69,E69)</f>
        <v>10</v>
      </c>
      <c r="H69" s="60"/>
      <c r="I69" s="5"/>
    </row>
    <row r="70" spans="2:9" x14ac:dyDescent="0.35">
      <c r="B70" s="15"/>
      <c r="C70" s="33"/>
      <c r="D70" s="1">
        <f>+tblRace4G[[#This Row],[Position]]</f>
        <v>0</v>
      </c>
      <c r="E70" s="14" t="str">
        <f>IFERROR(VLOOKUP('Race4-Girl'!$C70,TeamDec!$D$9:$H$465,5,FALSE),"")</f>
        <v/>
      </c>
      <c r="F70" s="16" t="str">
        <f>IFERROR(VLOOKUP('Race4-Girl'!$C70,TeamDec!$D$9:$H$465,3,FALSE),"")</f>
        <v/>
      </c>
      <c r="G70" s="14">
        <f>COUNTIF($E$9:E70,E70)</f>
        <v>11</v>
      </c>
      <c r="H70" s="60"/>
      <c r="I70" s="5"/>
    </row>
    <row r="71" spans="2:9" x14ac:dyDescent="0.35">
      <c r="B71" s="15"/>
      <c r="C71" s="33"/>
      <c r="D71" s="1">
        <f>+tblRace4G[[#This Row],[Position]]</f>
        <v>0</v>
      </c>
      <c r="E71" s="14" t="str">
        <f>IFERROR(VLOOKUP('Race4-Girl'!$C71,TeamDec!$D$9:$H$465,5,FALSE),"")</f>
        <v/>
      </c>
      <c r="F71" s="16" t="str">
        <f>IFERROR(VLOOKUP('Race4-Girl'!$C71,TeamDec!$D$9:$H$465,3,FALSE),"")</f>
        <v/>
      </c>
      <c r="G71" s="14">
        <f>COUNTIF($E$9:E71,E71)</f>
        <v>12</v>
      </c>
      <c r="H71" s="60"/>
      <c r="I71" s="5"/>
    </row>
    <row r="72" spans="2:9" x14ac:dyDescent="0.35">
      <c r="B72" s="15"/>
      <c r="C72" s="33"/>
      <c r="D72" s="1">
        <f>+tblRace4G[[#This Row],[Position]]</f>
        <v>0</v>
      </c>
      <c r="E72" s="14" t="str">
        <f>IFERROR(VLOOKUP('Race4-Girl'!$C72,TeamDec!$D$9:$H$465,5,FALSE),"")</f>
        <v/>
      </c>
      <c r="F72" s="16" t="str">
        <f>IFERROR(VLOOKUP('Race4-Girl'!$C72,TeamDec!$D$9:$H$465,3,FALSE),"")</f>
        <v/>
      </c>
      <c r="G72" s="14">
        <f>COUNTIF($E$9:E72,E72)</f>
        <v>13</v>
      </c>
      <c r="H72" s="60"/>
      <c r="I72" s="5"/>
    </row>
    <row r="73" spans="2:9" x14ac:dyDescent="0.35">
      <c r="B73" s="15"/>
      <c r="C73" s="33"/>
      <c r="D73" s="1">
        <f>+tblRace4G[[#This Row],[Position]]</f>
        <v>0</v>
      </c>
      <c r="E73" s="14" t="str">
        <f>IFERROR(VLOOKUP('Race4-Girl'!$C73,TeamDec!$D$9:$H$465,5,FALSE),"")</f>
        <v/>
      </c>
      <c r="F73" s="16" t="str">
        <f>IFERROR(VLOOKUP('Race4-Girl'!$C73,TeamDec!$D$9:$H$465,3,FALSE),"")</f>
        <v/>
      </c>
      <c r="G73" s="14">
        <f>COUNTIF($E$9:E73,E73)</f>
        <v>14</v>
      </c>
      <c r="H73" s="60"/>
      <c r="I73" s="5"/>
    </row>
    <row r="74" spans="2:9" x14ac:dyDescent="0.35">
      <c r="B74" s="15"/>
      <c r="C74" s="33"/>
      <c r="D74" s="1">
        <f>+tblRace4G[[#This Row],[Position]]</f>
        <v>0</v>
      </c>
      <c r="E74" s="14" t="str">
        <f>IFERROR(VLOOKUP('Race4-Girl'!$C74,TeamDec!$D$9:$H$465,5,FALSE),"")</f>
        <v/>
      </c>
      <c r="F74" s="16" t="str">
        <f>IFERROR(VLOOKUP('Race4-Girl'!$C74,TeamDec!$D$9:$H$465,3,FALSE),"")</f>
        <v/>
      </c>
      <c r="G74" s="14">
        <f>COUNTIF($E$9:E74,E74)</f>
        <v>15</v>
      </c>
      <c r="H74" s="60"/>
      <c r="I74" s="5"/>
    </row>
    <row r="75" spans="2:9" x14ac:dyDescent="0.35">
      <c r="B75" s="15"/>
      <c r="C75" s="33"/>
      <c r="D75" s="1">
        <f>+tblRace4G[[#This Row],[Position]]</f>
        <v>0</v>
      </c>
      <c r="E75" s="14" t="str">
        <f>IFERROR(VLOOKUP('Race4-Girl'!$C75,TeamDec!$D$9:$H$465,5,FALSE),"")</f>
        <v/>
      </c>
      <c r="F75" s="16" t="str">
        <f>IFERROR(VLOOKUP('Race4-Girl'!$C75,TeamDec!$D$9:$H$465,3,FALSE),"")</f>
        <v/>
      </c>
      <c r="G75" s="14">
        <f>COUNTIF($E$9:E75,E75)</f>
        <v>16</v>
      </c>
      <c r="H75" s="60"/>
      <c r="I75" s="5"/>
    </row>
    <row r="76" spans="2:9" x14ac:dyDescent="0.35">
      <c r="B76" s="15"/>
      <c r="C76" s="33"/>
      <c r="D76" s="1">
        <f>+tblRace4G[[#This Row],[Position]]</f>
        <v>0</v>
      </c>
      <c r="E76" s="14" t="str">
        <f>IFERROR(VLOOKUP('Race4-Girl'!$C76,TeamDec!$D$9:$H$465,5,FALSE),"")</f>
        <v/>
      </c>
      <c r="F76" s="16" t="str">
        <f>IFERROR(VLOOKUP('Race4-Girl'!$C76,TeamDec!$D$9:$H$465,3,FALSE),"")</f>
        <v/>
      </c>
      <c r="G76" s="14">
        <f>COUNTIF($E$9:E76,E76)</f>
        <v>17</v>
      </c>
      <c r="H76" s="60"/>
      <c r="I76" s="5"/>
    </row>
    <row r="77" spans="2:9" x14ac:dyDescent="0.35">
      <c r="B77" s="15"/>
      <c r="C77" s="33"/>
      <c r="D77" s="1">
        <f>+tblRace4G[[#This Row],[Position]]</f>
        <v>0</v>
      </c>
      <c r="E77" s="14" t="str">
        <f>IFERROR(VLOOKUP('Race4-Girl'!$C77,TeamDec!$D$9:$H$465,5,FALSE),"")</f>
        <v/>
      </c>
      <c r="F77" s="16" t="str">
        <f>IFERROR(VLOOKUP('Race4-Girl'!$C77,TeamDec!$D$9:$H$465,3,FALSE),"")</f>
        <v/>
      </c>
      <c r="G77" s="14">
        <f>COUNTIF($E$9:E77,E77)</f>
        <v>18</v>
      </c>
      <c r="H77" s="60"/>
      <c r="I77" s="5"/>
    </row>
    <row r="78" spans="2:9" x14ac:dyDescent="0.35">
      <c r="B78" s="15"/>
      <c r="C78" s="33"/>
      <c r="D78" s="1">
        <f>+tblRace4G[[#This Row],[Position]]</f>
        <v>0</v>
      </c>
      <c r="E78" s="14" t="str">
        <f>IFERROR(VLOOKUP('Race4-Girl'!$C78,TeamDec!$D$9:$H$465,5,FALSE),"")</f>
        <v/>
      </c>
      <c r="F78" s="16" t="str">
        <f>IFERROR(VLOOKUP('Race4-Girl'!$C78,TeamDec!$D$9:$H$465,3,FALSE),"")</f>
        <v/>
      </c>
      <c r="G78" s="14">
        <f>COUNTIF($E$9:E78,E78)</f>
        <v>19</v>
      </c>
      <c r="H78" s="60"/>
      <c r="I78" s="5"/>
    </row>
    <row r="79" spans="2:9" x14ac:dyDescent="0.35">
      <c r="B79" s="15"/>
      <c r="C79" s="33"/>
      <c r="D79" s="1">
        <f>+tblRace4G[[#This Row],[Position]]</f>
        <v>0</v>
      </c>
      <c r="E79" s="14" t="str">
        <f>IFERROR(VLOOKUP('Race4-Girl'!$C79,TeamDec!$D$9:$H$465,5,FALSE),"")</f>
        <v/>
      </c>
      <c r="F79" s="16" t="str">
        <f>IFERROR(VLOOKUP('Race4-Girl'!$C79,TeamDec!$D$9:$H$465,3,FALSE),"")</f>
        <v/>
      </c>
      <c r="G79" s="14">
        <f>COUNTIF($E$9:E79,E79)</f>
        <v>20</v>
      </c>
      <c r="H79" s="60"/>
      <c r="I79" s="5"/>
    </row>
    <row r="80" spans="2:9" x14ac:dyDescent="0.35">
      <c r="B80" s="15"/>
      <c r="C80" s="33"/>
      <c r="D80" s="1">
        <f>+tblRace4G[[#This Row],[Position]]</f>
        <v>0</v>
      </c>
      <c r="E80" s="14" t="str">
        <f>IFERROR(VLOOKUP('Race4-Girl'!$C80,TeamDec!$D$9:$H$465,5,FALSE),"")</f>
        <v/>
      </c>
      <c r="F80" s="16" t="str">
        <f>IFERROR(VLOOKUP('Race4-Girl'!$C80,TeamDec!$D$9:$H$465,3,FALSE),"")</f>
        <v/>
      </c>
      <c r="G80" s="14">
        <f>COUNTIF($E$9:E80,E80)</f>
        <v>21</v>
      </c>
      <c r="H80" s="60"/>
      <c r="I80" s="5"/>
    </row>
    <row r="81" spans="2:9" x14ac:dyDescent="0.35">
      <c r="B81" s="15"/>
      <c r="C81" s="33"/>
      <c r="D81" s="1">
        <f>+tblRace4G[[#This Row],[Position]]</f>
        <v>0</v>
      </c>
      <c r="E81" s="14" t="str">
        <f>IFERROR(VLOOKUP('Race4-Girl'!$C81,TeamDec!$D$9:$H$465,5,FALSE),"")</f>
        <v/>
      </c>
      <c r="F81" s="16" t="str">
        <f>IFERROR(VLOOKUP('Race4-Girl'!$C81,TeamDec!$D$9:$H$465,3,FALSE),"")</f>
        <v/>
      </c>
      <c r="G81" s="14">
        <f>COUNTIF($E$9:E81,E81)</f>
        <v>22</v>
      </c>
      <c r="H81" s="60"/>
      <c r="I81" s="5"/>
    </row>
    <row r="82" spans="2:9" x14ac:dyDescent="0.35">
      <c r="B82" s="15"/>
      <c r="C82" s="33"/>
      <c r="D82" s="1">
        <f>+tblRace4G[[#This Row],[Position]]</f>
        <v>0</v>
      </c>
      <c r="E82" s="14" t="str">
        <f>IFERROR(VLOOKUP('Race4-Girl'!$C82,TeamDec!$D$9:$H$465,5,FALSE),"")</f>
        <v/>
      </c>
      <c r="F82" s="16" t="str">
        <f>IFERROR(VLOOKUP('Race4-Girl'!$C82,TeamDec!$D$9:$H$465,3,FALSE),"")</f>
        <v/>
      </c>
      <c r="G82" s="14">
        <f>COUNTIF($E$9:E82,E82)</f>
        <v>23</v>
      </c>
      <c r="H82" s="60"/>
      <c r="I82" s="5"/>
    </row>
    <row r="83" spans="2:9" x14ac:dyDescent="0.35">
      <c r="B83" s="15"/>
      <c r="C83" s="33"/>
      <c r="D83" s="1">
        <f>+tblRace4G[[#This Row],[Position]]</f>
        <v>0</v>
      </c>
      <c r="E83" s="14" t="str">
        <f>IFERROR(VLOOKUP('Race4-Girl'!$C83,TeamDec!$D$9:$H$465,5,FALSE),"")</f>
        <v/>
      </c>
      <c r="F83" s="16" t="str">
        <f>IFERROR(VLOOKUP('Race4-Girl'!$C83,TeamDec!$D$9:$H$465,3,FALSE),"")</f>
        <v/>
      </c>
      <c r="G83" s="14">
        <f>COUNTIF($E$9:E83,E83)</f>
        <v>24</v>
      </c>
      <c r="H83" s="60"/>
      <c r="I83" s="5"/>
    </row>
    <row r="84" spans="2:9" x14ac:dyDescent="0.35">
      <c r="B84" s="15"/>
      <c r="C84" s="33"/>
      <c r="D84" s="1">
        <f>+tblRace4G[[#This Row],[Position]]</f>
        <v>0</v>
      </c>
      <c r="E84" s="14" t="str">
        <f>IFERROR(VLOOKUP('Race4-Girl'!$C84,TeamDec!$D$9:$H$465,5,FALSE),"")</f>
        <v/>
      </c>
      <c r="F84" s="16" t="str">
        <f>IFERROR(VLOOKUP('Race4-Girl'!$C84,TeamDec!$D$9:$H$465,3,FALSE),"")</f>
        <v/>
      </c>
      <c r="G84" s="14">
        <f>COUNTIF($E$9:E84,E84)</f>
        <v>25</v>
      </c>
      <c r="H84" s="60"/>
      <c r="I84" s="5"/>
    </row>
    <row r="85" spans="2:9" x14ac:dyDescent="0.35">
      <c r="B85" s="15"/>
      <c r="C85" s="33"/>
      <c r="D85" s="1">
        <f>+tblRace4G[[#This Row],[Position]]</f>
        <v>0</v>
      </c>
      <c r="E85" s="14" t="str">
        <f>IFERROR(VLOOKUP('Race4-Girl'!$C85,TeamDec!$D$9:$H$465,5,FALSE),"")</f>
        <v/>
      </c>
      <c r="F85" s="16" t="str">
        <f>IFERROR(VLOOKUP('Race4-Girl'!$C85,TeamDec!$D$9:$H$465,3,FALSE),"")</f>
        <v/>
      </c>
      <c r="G85" s="14">
        <f>COUNTIF($E$9:E85,E85)</f>
        <v>26</v>
      </c>
      <c r="H85" s="60"/>
      <c r="I85" s="5"/>
    </row>
    <row r="86" spans="2:9" x14ac:dyDescent="0.35">
      <c r="B86" s="15"/>
      <c r="C86" s="33"/>
      <c r="D86" s="1">
        <f>+tblRace4G[[#This Row],[Position]]</f>
        <v>0</v>
      </c>
      <c r="E86" s="14" t="str">
        <f>IFERROR(VLOOKUP('Race4-Girl'!$C86,TeamDec!$D$9:$H$465,5,FALSE),"")</f>
        <v/>
      </c>
      <c r="F86" s="16" t="str">
        <f>IFERROR(VLOOKUP('Race4-Girl'!$C86,TeamDec!$D$9:$H$465,3,FALSE),"")</f>
        <v/>
      </c>
      <c r="G86" s="14">
        <f>COUNTIF($E$9:E86,E86)</f>
        <v>27</v>
      </c>
      <c r="H86" s="60"/>
      <c r="I86" s="5"/>
    </row>
    <row r="87" spans="2:9" x14ac:dyDescent="0.35">
      <c r="B87" s="15"/>
      <c r="C87" s="33"/>
      <c r="D87" s="1">
        <f>+tblRace4G[[#This Row],[Position]]</f>
        <v>0</v>
      </c>
      <c r="E87" s="14" t="str">
        <f>IFERROR(VLOOKUP('Race4-Girl'!$C87,TeamDec!$D$9:$H$465,5,FALSE),"")</f>
        <v/>
      </c>
      <c r="F87" s="16" t="str">
        <f>IFERROR(VLOOKUP('Race4-Girl'!$C87,TeamDec!$D$9:$H$465,3,FALSE),"")</f>
        <v/>
      </c>
      <c r="G87" s="14">
        <f>COUNTIF($E$9:E87,E87)</f>
        <v>28</v>
      </c>
      <c r="H87" s="60"/>
      <c r="I87" s="5"/>
    </row>
    <row r="88" spans="2:9" x14ac:dyDescent="0.35">
      <c r="B88" s="15"/>
      <c r="C88" s="33"/>
      <c r="D88" s="1">
        <f>+tblRace4G[[#This Row],[Position]]</f>
        <v>0</v>
      </c>
      <c r="E88" s="14" t="str">
        <f>IFERROR(VLOOKUP('Race4-Girl'!$C88,TeamDec!$D$9:$H$465,5,FALSE),"")</f>
        <v/>
      </c>
      <c r="F88" s="16" t="str">
        <f>IFERROR(VLOOKUP('Race4-Girl'!$C88,TeamDec!$D$9:$H$465,3,FALSE),"")</f>
        <v/>
      </c>
      <c r="G88" s="14">
        <f>COUNTIF($E$9:E88,E88)</f>
        <v>29</v>
      </c>
      <c r="H88" s="60"/>
      <c r="I88" s="5"/>
    </row>
    <row r="89" spans="2:9" x14ac:dyDescent="0.35">
      <c r="B89" s="15"/>
      <c r="C89" s="33"/>
      <c r="D89" s="1">
        <f>+tblRace4G[[#This Row],[Position]]</f>
        <v>0</v>
      </c>
      <c r="E89" s="14" t="str">
        <f>IFERROR(VLOOKUP('Race4-Girl'!$C89,TeamDec!$D$9:$H$465,5,FALSE),"")</f>
        <v/>
      </c>
      <c r="F89" s="16" t="str">
        <f>IFERROR(VLOOKUP('Race4-Girl'!$C89,TeamDec!$D$9:$H$465,3,FALSE),"")</f>
        <v/>
      </c>
      <c r="G89" s="14">
        <f>COUNTIF($E$9:E89,E89)</f>
        <v>30</v>
      </c>
      <c r="H89" s="60"/>
      <c r="I89" s="5"/>
    </row>
    <row r="90" spans="2:9" x14ac:dyDescent="0.35">
      <c r="B90" s="15"/>
      <c r="C90" s="33"/>
      <c r="D90" s="1">
        <f>+tblRace4G[[#This Row],[Position]]</f>
        <v>0</v>
      </c>
      <c r="E90" s="14" t="str">
        <f>IFERROR(VLOOKUP('Race4-Girl'!$C90,TeamDec!$D$9:$H$465,5,FALSE),"")</f>
        <v/>
      </c>
      <c r="F90" s="16" t="str">
        <f>IFERROR(VLOOKUP('Race4-Girl'!$C90,TeamDec!$D$9:$H$465,3,FALSE),"")</f>
        <v/>
      </c>
      <c r="G90" s="14">
        <f>COUNTIF($E$9:E90,E90)</f>
        <v>31</v>
      </c>
      <c r="H90" s="60"/>
      <c r="I90" s="5"/>
    </row>
    <row r="91" spans="2:9" x14ac:dyDescent="0.35">
      <c r="B91" s="15"/>
      <c r="C91" s="33"/>
      <c r="D91" s="1">
        <f>+tblRace4G[[#This Row],[Position]]</f>
        <v>0</v>
      </c>
      <c r="E91" s="14" t="str">
        <f>IFERROR(VLOOKUP('Race4-Girl'!$C91,TeamDec!$D$9:$H$465,5,FALSE),"")</f>
        <v/>
      </c>
      <c r="F91" s="16" t="str">
        <f>IFERROR(VLOOKUP('Race4-Girl'!$C91,TeamDec!$D$9:$H$465,3,FALSE),"")</f>
        <v/>
      </c>
      <c r="G91" s="14">
        <f>COUNTIF($E$9:E91,E91)</f>
        <v>32</v>
      </c>
      <c r="H91" s="60"/>
      <c r="I91" s="5"/>
    </row>
    <row r="92" spans="2:9" x14ac:dyDescent="0.35">
      <c r="B92" s="15"/>
      <c r="C92" s="33"/>
      <c r="D92" s="1">
        <f>+tblRace4G[[#This Row],[Position]]</f>
        <v>0</v>
      </c>
      <c r="E92" s="14" t="str">
        <f>IFERROR(VLOOKUP('Race4-Girl'!$C92,TeamDec!$D$9:$H$465,5,FALSE),"")</f>
        <v/>
      </c>
      <c r="F92" s="16" t="str">
        <f>IFERROR(VLOOKUP('Race4-Girl'!$C92,TeamDec!$D$9:$H$465,3,FALSE),"")</f>
        <v/>
      </c>
      <c r="G92" s="14">
        <f>COUNTIF($E$9:E92,E92)</f>
        <v>33</v>
      </c>
      <c r="H92" s="60"/>
      <c r="I92" s="5"/>
    </row>
    <row r="93" spans="2:9" x14ac:dyDescent="0.35">
      <c r="B93" s="15"/>
      <c r="C93" s="33"/>
      <c r="D93" s="1">
        <f>+tblRace4G[[#This Row],[Position]]</f>
        <v>0</v>
      </c>
      <c r="E93" s="14" t="str">
        <f>IFERROR(VLOOKUP('Race4-Girl'!$C93,TeamDec!$D$9:$H$465,5,FALSE),"")</f>
        <v/>
      </c>
      <c r="F93" s="16" t="str">
        <f>IFERROR(VLOOKUP('Race4-Girl'!$C93,TeamDec!$D$9:$H$465,3,FALSE),"")</f>
        <v/>
      </c>
      <c r="G93" s="14">
        <f>COUNTIF($E$9:E93,E93)</f>
        <v>34</v>
      </c>
      <c r="H93" s="60"/>
      <c r="I93" s="5"/>
    </row>
    <row r="94" spans="2:9" x14ac:dyDescent="0.35">
      <c r="B94" s="15"/>
      <c r="C94" s="33"/>
      <c r="D94" s="1">
        <f>+tblRace4G[[#This Row],[Position]]</f>
        <v>0</v>
      </c>
      <c r="E94" s="14" t="str">
        <f>IFERROR(VLOOKUP('Race4-Girl'!$C94,TeamDec!$D$9:$H$465,5,FALSE),"")</f>
        <v/>
      </c>
      <c r="F94" s="16" t="str">
        <f>IFERROR(VLOOKUP('Race4-Girl'!$C94,TeamDec!$D$9:$H$465,3,FALSE),"")</f>
        <v/>
      </c>
      <c r="G94" s="14">
        <f>COUNTIF($E$9:E94,E94)</f>
        <v>35</v>
      </c>
      <c r="H94" s="60"/>
      <c r="I94" s="5"/>
    </row>
    <row r="95" spans="2:9" x14ac:dyDescent="0.35">
      <c r="B95" s="15"/>
      <c r="C95" s="33"/>
      <c r="D95" s="1">
        <f>+tblRace4G[[#This Row],[Position]]</f>
        <v>0</v>
      </c>
      <c r="E95" s="14" t="str">
        <f>IFERROR(VLOOKUP('Race4-Girl'!$C95,TeamDec!$D$9:$H$465,5,FALSE),"")</f>
        <v/>
      </c>
      <c r="F95" s="16" t="str">
        <f>IFERROR(VLOOKUP('Race4-Girl'!$C95,TeamDec!$D$9:$H$465,3,FALSE),"")</f>
        <v/>
      </c>
      <c r="G95" s="14">
        <f>COUNTIF($E$9:E95,E95)</f>
        <v>36</v>
      </c>
      <c r="H95" s="60"/>
      <c r="I95" s="5"/>
    </row>
    <row r="96" spans="2:9" x14ac:dyDescent="0.35">
      <c r="B96" s="15"/>
      <c r="C96" s="33"/>
      <c r="D96" s="1">
        <f>+tblRace4G[[#This Row],[Position]]</f>
        <v>0</v>
      </c>
      <c r="E96" s="14" t="str">
        <f>IFERROR(VLOOKUP('Race4-Girl'!$C96,TeamDec!$D$9:$H$465,5,FALSE),"")</f>
        <v/>
      </c>
      <c r="F96" s="16" t="str">
        <f>IFERROR(VLOOKUP('Race4-Girl'!$C96,TeamDec!$D$9:$H$465,3,FALSE),"")</f>
        <v/>
      </c>
      <c r="G96" s="14">
        <f>COUNTIF($E$9:E96,E96)</f>
        <v>37</v>
      </c>
      <c r="H96" s="60"/>
      <c r="I96" s="5"/>
    </row>
    <row r="97" spans="2:9" x14ac:dyDescent="0.35">
      <c r="B97" s="15"/>
      <c r="C97" s="33"/>
      <c r="D97" s="1">
        <f>+tblRace4G[[#This Row],[Position]]</f>
        <v>0</v>
      </c>
      <c r="E97" s="14" t="str">
        <f>IFERROR(VLOOKUP('Race4-Girl'!$C97,TeamDec!$D$9:$H$465,5,FALSE),"")</f>
        <v/>
      </c>
      <c r="F97" s="16" t="str">
        <f>IFERROR(VLOOKUP('Race4-Girl'!$C97,TeamDec!$D$9:$H$465,3,FALSE),"")</f>
        <v/>
      </c>
      <c r="G97" s="14">
        <f>COUNTIF($E$9:E97,E97)</f>
        <v>38</v>
      </c>
      <c r="H97" s="60"/>
      <c r="I97" s="5"/>
    </row>
    <row r="98" spans="2:9" x14ac:dyDescent="0.35">
      <c r="B98" s="15"/>
      <c r="C98" s="33"/>
      <c r="D98" s="1">
        <f>+tblRace4G[[#This Row],[Position]]</f>
        <v>0</v>
      </c>
      <c r="E98" s="14" t="str">
        <f>IFERROR(VLOOKUP('Race4-Girl'!$C98,TeamDec!$D$9:$H$465,5,FALSE),"")</f>
        <v/>
      </c>
      <c r="F98" s="16" t="str">
        <f>IFERROR(VLOOKUP('Race4-Girl'!$C98,TeamDec!$D$9:$H$465,3,FALSE),"")</f>
        <v/>
      </c>
      <c r="G98" s="14">
        <f>COUNTIF($E$9:E98,E98)</f>
        <v>39</v>
      </c>
      <c r="H98" s="60"/>
      <c r="I98" s="5"/>
    </row>
    <row r="99" spans="2:9" x14ac:dyDescent="0.35">
      <c r="B99" s="15"/>
      <c r="C99" s="33"/>
      <c r="D99" s="1">
        <f>+tblRace4G[[#This Row],[Position]]</f>
        <v>0</v>
      </c>
      <c r="E99" s="14" t="str">
        <f>IFERROR(VLOOKUP('Race4-Girl'!$C99,TeamDec!$D$9:$H$465,5,FALSE),"")</f>
        <v/>
      </c>
      <c r="F99" s="16" t="str">
        <f>IFERROR(VLOOKUP('Race4-Girl'!$C99,TeamDec!$D$9:$H$465,3,FALSE),"")</f>
        <v/>
      </c>
      <c r="G99" s="14">
        <f>COUNTIF($E$9:E99,E99)</f>
        <v>40</v>
      </c>
      <c r="H99" s="60"/>
      <c r="I99" s="5"/>
    </row>
    <row r="100" spans="2:9" x14ac:dyDescent="0.35">
      <c r="B100" s="15"/>
      <c r="C100" s="33"/>
      <c r="D100" s="1">
        <f>+tblRace4G[[#This Row],[Position]]</f>
        <v>0</v>
      </c>
      <c r="E100" s="14" t="str">
        <f>IFERROR(VLOOKUP('Race4-Girl'!$C100,TeamDec!$D$9:$H$465,5,FALSE),"")</f>
        <v/>
      </c>
      <c r="F100" s="16" t="str">
        <f>IFERROR(VLOOKUP('Race4-Girl'!$C100,TeamDec!$D$9:$H$465,3,FALSE),"")</f>
        <v/>
      </c>
      <c r="G100" s="14">
        <f>COUNTIF($E$9:E100,E100)</f>
        <v>41</v>
      </c>
      <c r="H100" s="60"/>
      <c r="I100" s="5"/>
    </row>
    <row r="101" spans="2:9" x14ac:dyDescent="0.35">
      <c r="B101" s="15"/>
      <c r="C101" s="33"/>
      <c r="D101" s="1">
        <f>+tblRace4G[[#This Row],[Position]]</f>
        <v>0</v>
      </c>
      <c r="E101" s="14" t="str">
        <f>IFERROR(VLOOKUP('Race4-Girl'!$C101,TeamDec!$D$9:$H$465,5,FALSE),"")</f>
        <v/>
      </c>
      <c r="F101" s="16" t="str">
        <f>IFERROR(VLOOKUP('Race4-Girl'!$C101,TeamDec!$D$9:$H$465,3,FALSE),"")</f>
        <v/>
      </c>
      <c r="G101" s="14">
        <f>COUNTIF($E$9:E101,E101)</f>
        <v>42</v>
      </c>
      <c r="H101" s="60"/>
      <c r="I101" s="5"/>
    </row>
    <row r="102" spans="2:9" x14ac:dyDescent="0.35">
      <c r="B102" s="15"/>
      <c r="C102" s="33"/>
      <c r="D102" s="1">
        <f>+tblRace4G[[#This Row],[Position]]</f>
        <v>0</v>
      </c>
      <c r="E102" s="14" t="str">
        <f>IFERROR(VLOOKUP('Race4-Girl'!$C102,TeamDec!$D$9:$H$465,5,FALSE),"")</f>
        <v/>
      </c>
      <c r="F102" s="16" t="str">
        <f>IFERROR(VLOOKUP('Race4-Girl'!$C102,TeamDec!$D$9:$H$465,3,FALSE),"")</f>
        <v/>
      </c>
      <c r="G102" s="14">
        <f>COUNTIF($E$9:E102,E102)</f>
        <v>43</v>
      </c>
      <c r="H102" s="60"/>
      <c r="I102" s="5"/>
    </row>
    <row r="103" spans="2:9" x14ac:dyDescent="0.35">
      <c r="B103" s="15"/>
      <c r="C103" s="33"/>
      <c r="D103" s="1">
        <f>+tblRace4G[[#This Row],[Position]]</f>
        <v>0</v>
      </c>
      <c r="E103" s="14" t="str">
        <f>IFERROR(VLOOKUP('Race4-Girl'!$C103,TeamDec!$D$9:$H$465,5,FALSE),"")</f>
        <v/>
      </c>
      <c r="F103" s="16" t="str">
        <f>IFERROR(VLOOKUP('Race4-Girl'!$C103,TeamDec!$D$9:$H$465,3,FALSE),"")</f>
        <v/>
      </c>
      <c r="G103" s="14">
        <f>COUNTIF($E$9:E103,E103)</f>
        <v>44</v>
      </c>
      <c r="H103" s="60"/>
      <c r="I103" s="5"/>
    </row>
    <row r="104" spans="2:9" x14ac:dyDescent="0.35">
      <c r="B104" s="15"/>
      <c r="C104" s="33"/>
      <c r="D104" s="1">
        <f>+tblRace4G[[#This Row],[Position]]</f>
        <v>0</v>
      </c>
      <c r="E104" s="14" t="str">
        <f>IFERROR(VLOOKUP('Race4-Girl'!$C104,TeamDec!$D$9:$H$465,5,FALSE),"")</f>
        <v/>
      </c>
      <c r="F104" s="16" t="str">
        <f>IFERROR(VLOOKUP('Race4-Girl'!$C104,TeamDec!$D$9:$H$465,3,FALSE),"")</f>
        <v/>
      </c>
      <c r="G104" s="14">
        <f>COUNTIF($E$9:E104,E104)</f>
        <v>45</v>
      </c>
      <c r="H104" s="60"/>
      <c r="I104" s="5"/>
    </row>
    <row r="105" spans="2:9" x14ac:dyDescent="0.35">
      <c r="B105" s="15"/>
      <c r="C105" s="33"/>
      <c r="D105" s="1">
        <f>+tblRace4G[[#This Row],[Position]]</f>
        <v>0</v>
      </c>
      <c r="E105" s="14" t="str">
        <f>IFERROR(VLOOKUP('Race4-Girl'!$C105,TeamDec!$D$9:$H$465,5,FALSE),"")</f>
        <v/>
      </c>
      <c r="F105" s="16" t="str">
        <f>IFERROR(VLOOKUP('Race4-Girl'!$C105,TeamDec!$D$9:$H$465,3,FALSE),"")</f>
        <v/>
      </c>
      <c r="G105" s="14">
        <f>COUNTIF($E$9:E105,E105)</f>
        <v>46</v>
      </c>
      <c r="H105" s="60"/>
      <c r="I105" s="5"/>
    </row>
    <row r="106" spans="2:9" x14ac:dyDescent="0.35">
      <c r="B106" s="15"/>
      <c r="C106" s="33"/>
      <c r="D106" s="1">
        <f>+tblRace4G[[#This Row],[Position]]</f>
        <v>0</v>
      </c>
      <c r="E106" s="14" t="str">
        <f>IFERROR(VLOOKUP('Race4-Girl'!$C106,TeamDec!$D$9:$H$465,5,FALSE),"")</f>
        <v/>
      </c>
      <c r="F106" s="16" t="str">
        <f>IFERROR(VLOOKUP('Race4-Girl'!$C106,TeamDec!$D$9:$H$465,3,FALSE),"")</f>
        <v/>
      </c>
      <c r="G106" s="14">
        <f>COUNTIF($E$9:E106,E106)</f>
        <v>47</v>
      </c>
      <c r="H106" s="60"/>
      <c r="I106" s="5"/>
    </row>
    <row r="107" spans="2:9" x14ac:dyDescent="0.35">
      <c r="B107" s="15"/>
      <c r="C107" s="33"/>
      <c r="D107" s="1">
        <f>+tblRace4G[[#This Row],[Position]]</f>
        <v>0</v>
      </c>
      <c r="E107" s="14" t="str">
        <f>IFERROR(VLOOKUP('Race4-Girl'!$C107,TeamDec!$D$9:$H$465,5,FALSE),"")</f>
        <v/>
      </c>
      <c r="F107" s="16" t="str">
        <f>IFERROR(VLOOKUP('Race4-Girl'!$C107,TeamDec!$D$9:$H$465,3,FALSE),"")</f>
        <v/>
      </c>
      <c r="G107" s="14">
        <f>COUNTIF($E$9:E107,E107)</f>
        <v>48</v>
      </c>
      <c r="H107" s="60"/>
      <c r="I107" s="5"/>
    </row>
    <row r="108" spans="2:9" x14ac:dyDescent="0.35">
      <c r="B108" s="15"/>
      <c r="C108" s="33"/>
      <c r="D108" s="1">
        <f>+tblRace4G[[#This Row],[Position]]</f>
        <v>0</v>
      </c>
      <c r="E108" s="14" t="str">
        <f>IFERROR(VLOOKUP('Race4-Girl'!$C108,TeamDec!$D$9:$H$465,5,FALSE),"")</f>
        <v/>
      </c>
      <c r="F108" s="16" t="str">
        <f>IFERROR(VLOOKUP('Race4-Girl'!$C108,TeamDec!$D$9:$H$465,3,FALSE),"")</f>
        <v/>
      </c>
      <c r="G108" s="14">
        <f>COUNTIF($E$9:E108,E108)</f>
        <v>49</v>
      </c>
      <c r="H108" s="60"/>
      <c r="I108" s="5"/>
    </row>
    <row r="109" spans="2:9" x14ac:dyDescent="0.35">
      <c r="B109" s="15"/>
      <c r="C109" s="33"/>
      <c r="D109" s="1">
        <f>+tblRace4G[[#This Row],[Position]]</f>
        <v>0</v>
      </c>
      <c r="E109" s="14" t="str">
        <f>IFERROR(VLOOKUP('Race4-Girl'!$C109,TeamDec!$D$9:$H$465,5,FALSE),"")</f>
        <v/>
      </c>
      <c r="F109" s="16" t="str">
        <f>IFERROR(VLOOKUP('Race4-Girl'!$C109,TeamDec!$D$9:$H$465,3,FALSE),"")</f>
        <v/>
      </c>
      <c r="G109" s="14">
        <f>COUNTIF($E$9:E109,E109)</f>
        <v>50</v>
      </c>
      <c r="H109" s="60"/>
      <c r="I109" s="5"/>
    </row>
    <row r="110" spans="2:9" x14ac:dyDescent="0.35">
      <c r="B110" s="15"/>
      <c r="C110" s="33"/>
      <c r="D110" s="1">
        <f>+tblRace4G[[#This Row],[Position]]</f>
        <v>0</v>
      </c>
      <c r="E110" s="14" t="str">
        <f>IFERROR(VLOOKUP('Race4-Girl'!$C110,TeamDec!$D$9:$H$465,5,FALSE),"")</f>
        <v/>
      </c>
      <c r="F110" s="16" t="str">
        <f>IFERROR(VLOOKUP('Race4-Girl'!$C110,TeamDec!$D$9:$H$465,3,FALSE),"")</f>
        <v/>
      </c>
      <c r="G110" s="14">
        <f>COUNTIF($E$9:E110,E110)</f>
        <v>51</v>
      </c>
      <c r="H110" s="60"/>
      <c r="I110" s="5"/>
    </row>
    <row r="111" spans="2:9" x14ac:dyDescent="0.35">
      <c r="B111" s="15"/>
      <c r="C111" s="33"/>
      <c r="D111" s="1">
        <f>+tblRace4G[[#This Row],[Position]]</f>
        <v>0</v>
      </c>
      <c r="E111" s="14" t="str">
        <f>IFERROR(VLOOKUP('Race4-Girl'!$C111,TeamDec!$D$9:$H$465,5,FALSE),"")</f>
        <v/>
      </c>
      <c r="F111" s="16" t="str">
        <f>IFERROR(VLOOKUP('Race4-Girl'!$C111,TeamDec!$D$9:$H$465,3,FALSE),"")</f>
        <v/>
      </c>
      <c r="G111" s="14">
        <f>COUNTIF($E$9:E111,E111)</f>
        <v>52</v>
      </c>
      <c r="H111" s="60"/>
      <c r="I111" s="5"/>
    </row>
    <row r="112" spans="2:9" x14ac:dyDescent="0.35">
      <c r="B112" s="15"/>
      <c r="C112" s="33"/>
      <c r="D112" s="1">
        <f>+tblRace4G[[#This Row],[Position]]</f>
        <v>0</v>
      </c>
      <c r="E112" s="14" t="str">
        <f>IFERROR(VLOOKUP('Race4-Girl'!$C112,TeamDec!$D$9:$H$465,5,FALSE),"")</f>
        <v/>
      </c>
      <c r="F112" s="16" t="str">
        <f>IFERROR(VLOOKUP('Race4-Girl'!$C112,TeamDec!$D$9:$H$465,3,FALSE),"")</f>
        <v/>
      </c>
      <c r="G112" s="14">
        <f>COUNTIF($E$9:E112,E112)</f>
        <v>53</v>
      </c>
      <c r="H112" s="60"/>
      <c r="I112" s="5"/>
    </row>
    <row r="113" spans="2:9" x14ac:dyDescent="0.35">
      <c r="B113" s="15"/>
      <c r="C113" s="33"/>
      <c r="D113" s="1">
        <f>+tblRace4G[[#This Row],[Position]]</f>
        <v>0</v>
      </c>
      <c r="E113" s="14" t="str">
        <f>IFERROR(VLOOKUP('Race4-Girl'!$C113,TeamDec!$D$9:$H$465,5,FALSE),"")</f>
        <v/>
      </c>
      <c r="F113" s="16" t="str">
        <f>IFERROR(VLOOKUP('Race4-Girl'!$C113,TeamDec!$D$9:$H$465,3,FALSE),"")</f>
        <v/>
      </c>
      <c r="G113" s="14">
        <f>COUNTIF($E$9:E113,E113)</f>
        <v>54</v>
      </c>
      <c r="H113" s="60"/>
      <c r="I113" s="5"/>
    </row>
    <row r="114" spans="2:9" x14ac:dyDescent="0.35">
      <c r="B114" s="15"/>
      <c r="C114" s="33"/>
      <c r="D114" s="1">
        <f>+tblRace4G[[#This Row],[Position]]</f>
        <v>0</v>
      </c>
      <c r="E114" s="14" t="str">
        <f>IFERROR(VLOOKUP('Race4-Girl'!$C114,TeamDec!$D$9:$H$465,5,FALSE),"")</f>
        <v/>
      </c>
      <c r="F114" s="16" t="str">
        <f>IFERROR(VLOOKUP('Race4-Girl'!$C114,TeamDec!$D$9:$H$465,3,FALSE),"")</f>
        <v/>
      </c>
      <c r="G114" s="14">
        <f>COUNTIF($E$9:E114,E114)</f>
        <v>55</v>
      </c>
      <c r="H114" s="60"/>
      <c r="I114" s="5"/>
    </row>
    <row r="115" spans="2:9" x14ac:dyDescent="0.35">
      <c r="B115" s="15"/>
      <c r="C115" s="33"/>
      <c r="D115" s="1">
        <f>+tblRace4G[[#This Row],[Position]]</f>
        <v>0</v>
      </c>
      <c r="E115" s="14" t="str">
        <f>IFERROR(VLOOKUP('Race4-Girl'!$C115,TeamDec!$D$9:$H$465,5,FALSE),"")</f>
        <v/>
      </c>
      <c r="F115" s="16" t="str">
        <f>IFERROR(VLOOKUP('Race4-Girl'!$C115,TeamDec!$D$9:$H$465,3,FALSE),"")</f>
        <v/>
      </c>
      <c r="G115" s="14">
        <f>COUNTIF($E$9:E115,E115)</f>
        <v>56</v>
      </c>
      <c r="H115" s="60"/>
      <c r="I115" s="5"/>
    </row>
    <row r="116" spans="2:9" x14ac:dyDescent="0.35">
      <c r="B116" s="15"/>
      <c r="C116" s="33"/>
      <c r="D116" s="1">
        <f>+tblRace4G[[#This Row],[Position]]</f>
        <v>0</v>
      </c>
      <c r="E116" s="14" t="str">
        <f>IFERROR(VLOOKUP('Race4-Girl'!$C116,TeamDec!$D$9:$H$465,5,FALSE),"")</f>
        <v/>
      </c>
      <c r="F116" s="16" t="str">
        <f>IFERROR(VLOOKUP('Race4-Girl'!$C116,TeamDec!$D$9:$H$465,3,FALSE),"")</f>
        <v/>
      </c>
      <c r="G116" s="14">
        <f>COUNTIF($E$9:E116,E116)</f>
        <v>57</v>
      </c>
      <c r="H116" s="60"/>
      <c r="I116" s="5"/>
    </row>
    <row r="117" spans="2:9" x14ac:dyDescent="0.35">
      <c r="B117" s="15"/>
      <c r="C117" s="33"/>
      <c r="D117" s="1">
        <f>+tblRace4G[[#This Row],[Position]]</f>
        <v>0</v>
      </c>
      <c r="E117" s="14" t="str">
        <f>IFERROR(VLOOKUP('Race4-Girl'!$C117,TeamDec!$D$9:$H$465,5,FALSE),"")</f>
        <v/>
      </c>
      <c r="F117" s="16" t="str">
        <f>IFERROR(VLOOKUP('Race4-Girl'!$C117,TeamDec!$D$9:$H$465,3,FALSE),"")</f>
        <v/>
      </c>
      <c r="G117" s="14">
        <f>COUNTIF($E$9:E117,E117)</f>
        <v>58</v>
      </c>
      <c r="H117" s="60"/>
      <c r="I117" s="5"/>
    </row>
    <row r="118" spans="2:9" x14ac:dyDescent="0.35">
      <c r="B118" s="15"/>
      <c r="C118" s="33"/>
      <c r="D118" s="1">
        <f>+tblRace4G[[#This Row],[Position]]</f>
        <v>0</v>
      </c>
      <c r="E118" s="14" t="str">
        <f>IFERROR(VLOOKUP('Race4-Girl'!$C118,TeamDec!$D$9:$H$465,5,FALSE),"")</f>
        <v/>
      </c>
      <c r="F118" s="16" t="str">
        <f>IFERROR(VLOOKUP('Race4-Girl'!$C118,TeamDec!$D$9:$H$465,3,FALSE),"")</f>
        <v/>
      </c>
      <c r="G118" s="14">
        <f>COUNTIF($E$9:E118,E118)</f>
        <v>59</v>
      </c>
      <c r="H118" s="60"/>
      <c r="I118" s="5"/>
    </row>
    <row r="119" spans="2:9" x14ac:dyDescent="0.35">
      <c r="B119" s="15"/>
      <c r="C119" s="33"/>
      <c r="D119" s="1">
        <f>+tblRace4G[[#This Row],[Position]]</f>
        <v>0</v>
      </c>
      <c r="E119" s="14" t="str">
        <f>IFERROR(VLOOKUP('Race4-Girl'!$C119,TeamDec!$D$9:$H$465,5,FALSE),"")</f>
        <v/>
      </c>
      <c r="F119" s="16" t="str">
        <f>IFERROR(VLOOKUP('Race4-Girl'!$C119,TeamDec!$D$9:$H$465,3,FALSE),"")</f>
        <v/>
      </c>
      <c r="G119" s="14">
        <f>COUNTIF($E$9:E119,E119)</f>
        <v>60</v>
      </c>
      <c r="H119" s="60"/>
      <c r="I119" s="5"/>
    </row>
    <row r="120" spans="2:9" x14ac:dyDescent="0.35">
      <c r="B120" s="15"/>
      <c r="C120" s="33"/>
      <c r="D120" s="1">
        <f>+tblRace4G[[#This Row],[Position]]</f>
        <v>0</v>
      </c>
      <c r="E120" s="14" t="str">
        <f>IFERROR(VLOOKUP('Race4-Girl'!$C120,TeamDec!$D$9:$H$465,5,FALSE),"")</f>
        <v/>
      </c>
      <c r="F120" s="16" t="str">
        <f>IFERROR(VLOOKUP('Race4-Girl'!$C120,TeamDec!$D$9:$H$465,3,FALSE),"")</f>
        <v/>
      </c>
      <c r="G120" s="14">
        <f>COUNTIF($E$9:E120,E120)</f>
        <v>61</v>
      </c>
      <c r="H120" s="60"/>
      <c r="I120" s="5"/>
    </row>
    <row r="121" spans="2:9" x14ac:dyDescent="0.35">
      <c r="B121" s="15"/>
      <c r="C121" s="33"/>
      <c r="D121" s="1">
        <f>+tblRace4G[[#This Row],[Position]]</f>
        <v>0</v>
      </c>
      <c r="E121" s="14" t="str">
        <f>IFERROR(VLOOKUP('Race4-Girl'!$C121,TeamDec!$D$9:$H$465,5,FALSE),"")</f>
        <v/>
      </c>
      <c r="F121" s="16" t="str">
        <f>IFERROR(VLOOKUP('Race4-Girl'!$C121,TeamDec!$D$9:$H$465,3,FALSE),"")</f>
        <v/>
      </c>
      <c r="G121" s="14">
        <f>COUNTIF($E$9:E121,E121)</f>
        <v>62</v>
      </c>
      <c r="H121" s="60"/>
      <c r="I121" s="5"/>
    </row>
    <row r="122" spans="2:9" x14ac:dyDescent="0.35">
      <c r="B122" s="15"/>
      <c r="C122" s="33"/>
      <c r="D122" s="1">
        <f>+tblRace4G[[#This Row],[Position]]</f>
        <v>0</v>
      </c>
      <c r="E122" s="14" t="str">
        <f>IFERROR(VLOOKUP('Race4-Girl'!$C122,TeamDec!$D$9:$H$465,5,FALSE),"")</f>
        <v/>
      </c>
      <c r="F122" s="16" t="str">
        <f>IFERROR(VLOOKUP('Race4-Girl'!$C122,TeamDec!$D$9:$H$465,3,FALSE),"")</f>
        <v/>
      </c>
      <c r="G122" s="14">
        <f>COUNTIF($E$9:E122,E122)</f>
        <v>63</v>
      </c>
      <c r="H122" s="60"/>
      <c r="I122" s="5"/>
    </row>
    <row r="123" spans="2:9" x14ac:dyDescent="0.35">
      <c r="B123" s="15"/>
      <c r="C123" s="33"/>
      <c r="D123" s="1">
        <f>+tblRace4G[[#This Row],[Position]]</f>
        <v>0</v>
      </c>
      <c r="E123" s="14" t="str">
        <f>IFERROR(VLOOKUP('Race4-Girl'!$C123,TeamDec!$D$9:$H$465,5,FALSE),"")</f>
        <v/>
      </c>
      <c r="F123" s="16" t="str">
        <f>IFERROR(VLOOKUP('Race4-Girl'!$C123,TeamDec!$D$9:$H$465,3,FALSE),"")</f>
        <v/>
      </c>
      <c r="G123" s="14">
        <f>COUNTIF($E$9:E123,E123)</f>
        <v>64</v>
      </c>
      <c r="H123" s="60"/>
      <c r="I123" s="5"/>
    </row>
    <row r="124" spans="2:9" x14ac:dyDescent="0.35">
      <c r="B124" s="15"/>
      <c r="C124" s="33"/>
      <c r="D124" s="1">
        <f>+tblRace4G[[#This Row],[Position]]</f>
        <v>0</v>
      </c>
      <c r="E124" s="14" t="str">
        <f>IFERROR(VLOOKUP('Race4-Girl'!$C124,TeamDec!$D$9:$H$465,5,FALSE),"")</f>
        <v/>
      </c>
      <c r="F124" s="16" t="str">
        <f>IFERROR(VLOOKUP('Race4-Girl'!$C124,TeamDec!$D$9:$H$465,3,FALSE),"")</f>
        <v/>
      </c>
      <c r="G124" s="14">
        <f>COUNTIF($E$9:E124,E124)</f>
        <v>65</v>
      </c>
      <c r="H124" s="60"/>
      <c r="I124" s="5"/>
    </row>
    <row r="125" spans="2:9" x14ac:dyDescent="0.35">
      <c r="B125" s="15"/>
      <c r="C125" s="33"/>
      <c r="D125" s="1">
        <f>+tblRace4G[[#This Row],[Position]]</f>
        <v>0</v>
      </c>
      <c r="E125" s="14" t="str">
        <f>IFERROR(VLOOKUP('Race4-Girl'!$C125,TeamDec!$D$9:$H$465,5,FALSE),"")</f>
        <v/>
      </c>
      <c r="F125" s="16" t="str">
        <f>IFERROR(VLOOKUP('Race4-Girl'!$C125,TeamDec!$D$9:$H$465,3,FALSE),"")</f>
        <v/>
      </c>
      <c r="G125" s="14">
        <f>COUNTIF($E$9:E125,E125)</f>
        <v>66</v>
      </c>
      <c r="H125" s="60"/>
      <c r="I125" s="5"/>
    </row>
    <row r="126" spans="2:9" x14ac:dyDescent="0.35">
      <c r="B126" s="15"/>
      <c r="C126" s="33"/>
      <c r="D126" s="1">
        <f>+tblRace4G[[#This Row],[Position]]</f>
        <v>0</v>
      </c>
      <c r="E126" s="14" t="str">
        <f>IFERROR(VLOOKUP('Race4-Girl'!$C126,TeamDec!$D$9:$H$465,5,FALSE),"")</f>
        <v/>
      </c>
      <c r="F126" s="16" t="str">
        <f>IFERROR(VLOOKUP('Race4-Girl'!$C126,TeamDec!$D$9:$H$465,3,FALSE),"")</f>
        <v/>
      </c>
      <c r="G126" s="14">
        <f>COUNTIF($E$9:E126,E126)</f>
        <v>67</v>
      </c>
      <c r="H126" s="60"/>
      <c r="I126" s="5"/>
    </row>
    <row r="127" spans="2:9" x14ac:dyDescent="0.35">
      <c r="B127" s="15"/>
      <c r="C127" s="33"/>
      <c r="D127" s="1">
        <f>+tblRace4G[[#This Row],[Position]]</f>
        <v>0</v>
      </c>
      <c r="E127" s="14" t="str">
        <f>IFERROR(VLOOKUP('Race4-Girl'!$C127,TeamDec!$D$9:$H$465,5,FALSE),"")</f>
        <v/>
      </c>
      <c r="F127" s="16" t="str">
        <f>IFERROR(VLOOKUP('Race4-Girl'!$C127,TeamDec!$D$9:$H$465,3,FALSE),"")</f>
        <v/>
      </c>
      <c r="G127" s="14">
        <f>COUNTIF($E$9:E127,E127)</f>
        <v>68</v>
      </c>
      <c r="H127" s="60"/>
      <c r="I127" s="5"/>
    </row>
    <row r="128" spans="2:9" x14ac:dyDescent="0.35">
      <c r="B128" s="15"/>
      <c r="C128" s="33"/>
      <c r="D128" s="1">
        <f>+tblRace4G[[#This Row],[Position]]</f>
        <v>0</v>
      </c>
      <c r="E128" s="14" t="str">
        <f>IFERROR(VLOOKUP('Race4-Girl'!$C128,TeamDec!$D$9:$H$465,5,FALSE),"")</f>
        <v/>
      </c>
      <c r="F128" s="16" t="str">
        <f>IFERROR(VLOOKUP('Race4-Girl'!$C128,TeamDec!$D$9:$H$465,3,FALSE),"")</f>
        <v/>
      </c>
      <c r="G128" s="14">
        <f>COUNTIF($E$9:E128,E128)</f>
        <v>69</v>
      </c>
      <c r="H128" s="60"/>
      <c r="I128" s="5"/>
    </row>
    <row r="129" spans="2:9" x14ac:dyDescent="0.35">
      <c r="B129" s="15"/>
      <c r="C129" s="33"/>
      <c r="D129" s="1">
        <f>+tblRace4G[[#This Row],[Position]]</f>
        <v>0</v>
      </c>
      <c r="E129" s="14" t="str">
        <f>IFERROR(VLOOKUP('Race4-Girl'!$C129,TeamDec!$D$9:$H$465,5,FALSE),"")</f>
        <v/>
      </c>
      <c r="F129" s="16" t="str">
        <f>IFERROR(VLOOKUP('Race4-Girl'!$C129,TeamDec!$D$9:$H$465,3,FALSE),"")</f>
        <v/>
      </c>
      <c r="G129" s="14">
        <f>COUNTIF($E$9:E129,E129)</f>
        <v>70</v>
      </c>
      <c r="H129" s="60"/>
      <c r="I129" s="5"/>
    </row>
    <row r="130" spans="2:9" x14ac:dyDescent="0.35">
      <c r="B130" s="15"/>
      <c r="C130" s="33"/>
      <c r="D130" s="1">
        <f>+tblRace4G[[#This Row],[Position]]</f>
        <v>0</v>
      </c>
      <c r="E130" s="14" t="str">
        <f>IFERROR(VLOOKUP('Race4-Girl'!$C130,TeamDec!$D$9:$H$465,5,FALSE),"")</f>
        <v/>
      </c>
      <c r="F130" s="16" t="str">
        <f>IFERROR(VLOOKUP('Race4-Girl'!$C130,TeamDec!$D$9:$H$465,3,FALSE),"")</f>
        <v/>
      </c>
      <c r="G130" s="14">
        <f>COUNTIF($E$9:E130,E130)</f>
        <v>71</v>
      </c>
      <c r="H130" s="60"/>
      <c r="I130" s="5"/>
    </row>
    <row r="131" spans="2:9" x14ac:dyDescent="0.35">
      <c r="B131" s="15"/>
      <c r="C131" s="33"/>
      <c r="D131" s="1">
        <f>+tblRace4G[[#This Row],[Position]]</f>
        <v>0</v>
      </c>
      <c r="E131" s="14" t="str">
        <f>IFERROR(VLOOKUP('Race4-Girl'!$C131,TeamDec!$D$9:$H$465,5,FALSE),"")</f>
        <v/>
      </c>
      <c r="F131" s="16" t="str">
        <f>IFERROR(VLOOKUP('Race4-Girl'!$C131,TeamDec!$D$9:$H$465,3,FALSE),"")</f>
        <v/>
      </c>
      <c r="G131" s="14">
        <f>COUNTIF($E$9:E131,E131)</f>
        <v>72</v>
      </c>
      <c r="H131" s="60"/>
      <c r="I131" s="5"/>
    </row>
    <row r="132" spans="2:9" x14ac:dyDescent="0.35">
      <c r="B132" s="15"/>
      <c r="C132" s="33"/>
      <c r="D132" s="1">
        <f>+tblRace4G[[#This Row],[Position]]</f>
        <v>0</v>
      </c>
      <c r="E132" s="14" t="str">
        <f>IFERROR(VLOOKUP('Race4-Girl'!$C132,TeamDec!$D$9:$H$465,5,FALSE),"")</f>
        <v/>
      </c>
      <c r="F132" s="16" t="str">
        <f>IFERROR(VLOOKUP('Race4-Girl'!$C132,TeamDec!$D$9:$H$465,3,FALSE),"")</f>
        <v/>
      </c>
      <c r="G132" s="14">
        <f>COUNTIF($E$9:E132,E132)</f>
        <v>73</v>
      </c>
      <c r="H132" s="60"/>
      <c r="I132" s="5"/>
    </row>
    <row r="133" spans="2:9" x14ac:dyDescent="0.35">
      <c r="B133" s="15"/>
      <c r="C133" s="33"/>
      <c r="D133" s="1">
        <f>+tblRace4G[[#This Row],[Position]]</f>
        <v>0</v>
      </c>
      <c r="E133" s="14" t="str">
        <f>IFERROR(VLOOKUP('Race4-Girl'!$C133,TeamDec!$D$9:$H$465,5,FALSE),"")</f>
        <v/>
      </c>
      <c r="F133" s="16" t="str">
        <f>IFERROR(VLOOKUP('Race4-Girl'!$C133,TeamDec!$D$9:$H$465,3,FALSE),"")</f>
        <v/>
      </c>
      <c r="G133" s="14">
        <f>COUNTIF($E$9:E133,E133)</f>
        <v>74</v>
      </c>
      <c r="H133" s="60"/>
      <c r="I133" s="5"/>
    </row>
    <row r="134" spans="2:9" x14ac:dyDescent="0.35">
      <c r="B134" s="15"/>
      <c r="C134" s="33"/>
      <c r="D134" s="1">
        <f>+tblRace4G[[#This Row],[Position]]</f>
        <v>0</v>
      </c>
      <c r="E134" s="14" t="str">
        <f>IFERROR(VLOOKUP('Race4-Girl'!$C134,TeamDec!$D$9:$H$465,5,FALSE),"")</f>
        <v/>
      </c>
      <c r="F134" s="16" t="str">
        <f>IFERROR(VLOOKUP('Race4-Girl'!$C134,TeamDec!$D$9:$H$465,3,FALSE),"")</f>
        <v/>
      </c>
      <c r="G134" s="14">
        <f>COUNTIF($E$9:E134,E134)</f>
        <v>75</v>
      </c>
      <c r="H134" s="60"/>
      <c r="I134" s="5"/>
    </row>
    <row r="135" spans="2:9" x14ac:dyDescent="0.35">
      <c r="B135" s="15"/>
      <c r="C135" s="33"/>
      <c r="D135" s="1">
        <f>+tblRace4G[[#This Row],[Position]]</f>
        <v>0</v>
      </c>
      <c r="E135" s="14" t="str">
        <f>IFERROR(VLOOKUP('Race4-Girl'!$C135,TeamDec!$D$9:$H$465,5,FALSE),"")</f>
        <v/>
      </c>
      <c r="F135" s="16" t="str">
        <f>IFERROR(VLOOKUP('Race4-Girl'!$C135,TeamDec!$D$9:$H$465,3,FALSE),"")</f>
        <v/>
      </c>
      <c r="G135" s="14">
        <f>COUNTIF($E$9:E135,E135)</f>
        <v>76</v>
      </c>
      <c r="H135" s="60"/>
      <c r="I135" s="5"/>
    </row>
    <row r="136" spans="2:9" x14ac:dyDescent="0.35">
      <c r="B136" s="15"/>
      <c r="C136" s="33"/>
      <c r="D136" s="1">
        <f>+tblRace4G[[#This Row],[Position]]</f>
        <v>0</v>
      </c>
      <c r="E136" s="14" t="str">
        <f>IFERROR(VLOOKUP('Race4-Girl'!$C136,TeamDec!$D$9:$H$465,5,FALSE),"")</f>
        <v/>
      </c>
      <c r="F136" s="16" t="str">
        <f>IFERROR(VLOOKUP('Race4-Girl'!$C136,TeamDec!$D$9:$H$465,3,FALSE),"")</f>
        <v/>
      </c>
      <c r="G136" s="14">
        <f>COUNTIF($E$9:E136,E136)</f>
        <v>77</v>
      </c>
      <c r="H136" s="60"/>
      <c r="I136" s="5"/>
    </row>
    <row r="137" spans="2:9" x14ac:dyDescent="0.35">
      <c r="B137" s="15"/>
      <c r="C137" s="33"/>
      <c r="D137" s="1">
        <f>+tblRace4G[[#This Row],[Position]]</f>
        <v>0</v>
      </c>
      <c r="E137" s="14" t="str">
        <f>IFERROR(VLOOKUP('Race4-Girl'!$C137,TeamDec!$D$9:$H$465,5,FALSE),"")</f>
        <v/>
      </c>
      <c r="F137" s="16" t="str">
        <f>IFERROR(VLOOKUP('Race4-Girl'!$C137,TeamDec!$D$9:$H$465,3,FALSE),"")</f>
        <v/>
      </c>
      <c r="G137" s="14">
        <f>COUNTIF($E$9:E137,E137)</f>
        <v>78</v>
      </c>
      <c r="H137" s="60"/>
      <c r="I137" s="5"/>
    </row>
    <row r="138" spans="2:9" x14ac:dyDescent="0.35">
      <c r="B138" s="15"/>
      <c r="C138" s="33"/>
      <c r="D138" s="1">
        <f>+tblRace4G[[#This Row],[Position]]</f>
        <v>0</v>
      </c>
      <c r="E138" s="14" t="str">
        <f>IFERROR(VLOOKUP('Race4-Girl'!$C138,TeamDec!$D$9:$H$465,5,FALSE),"")</f>
        <v/>
      </c>
      <c r="F138" s="16" t="str">
        <f>IFERROR(VLOOKUP('Race4-Girl'!$C138,TeamDec!$D$9:$H$465,3,FALSE),"")</f>
        <v/>
      </c>
      <c r="G138" s="14">
        <f>COUNTIF($E$9:E138,E138)</f>
        <v>79</v>
      </c>
      <c r="H138" s="60"/>
      <c r="I138" s="5"/>
    </row>
    <row r="139" spans="2:9" x14ac:dyDescent="0.35">
      <c r="B139" s="15"/>
      <c r="C139" s="33"/>
      <c r="D139" s="1">
        <f>+tblRace4G[[#This Row],[Position]]</f>
        <v>0</v>
      </c>
      <c r="E139" s="14" t="str">
        <f>IFERROR(VLOOKUP('Race4-Girl'!$C139,TeamDec!$D$9:$H$465,5,FALSE),"")</f>
        <v/>
      </c>
      <c r="F139" s="16" t="str">
        <f>IFERROR(VLOOKUP('Race4-Girl'!$C139,TeamDec!$D$9:$H$465,3,FALSE),"")</f>
        <v/>
      </c>
      <c r="G139" s="14">
        <f>COUNTIF($E$9:E139,E139)</f>
        <v>80</v>
      </c>
      <c r="H139" s="60"/>
      <c r="I139" s="5"/>
    </row>
    <row r="140" spans="2:9" x14ac:dyDescent="0.35">
      <c r="B140" s="15"/>
      <c r="C140" s="33"/>
      <c r="D140" s="1">
        <f>+tblRace4G[[#This Row],[Position]]</f>
        <v>0</v>
      </c>
      <c r="E140" s="14" t="str">
        <f>IFERROR(VLOOKUP('Race4-Girl'!$C140,TeamDec!$D$9:$H$465,5,FALSE),"")</f>
        <v/>
      </c>
      <c r="F140" s="16" t="str">
        <f>IFERROR(VLOOKUP('Race4-Girl'!$C140,TeamDec!$D$9:$H$465,3,FALSE),"")</f>
        <v/>
      </c>
      <c r="G140" s="14">
        <f>COUNTIF($E$9:E140,E140)</f>
        <v>81</v>
      </c>
      <c r="H140" s="60"/>
      <c r="I140" s="5"/>
    </row>
    <row r="141" spans="2:9" x14ac:dyDescent="0.35">
      <c r="B141" s="15"/>
      <c r="C141" s="33"/>
      <c r="D141" s="1">
        <f>+tblRace4G[[#This Row],[Position]]</f>
        <v>0</v>
      </c>
      <c r="E141" s="14" t="str">
        <f>IFERROR(VLOOKUP('Race4-Girl'!$C141,TeamDec!$D$9:$H$465,5,FALSE),"")</f>
        <v/>
      </c>
      <c r="F141" s="16" t="str">
        <f>IFERROR(VLOOKUP('Race4-Girl'!$C141,TeamDec!$D$9:$H$465,3,FALSE),"")</f>
        <v/>
      </c>
      <c r="G141" s="14">
        <f>COUNTIF($E$9:E141,E141)</f>
        <v>82</v>
      </c>
      <c r="H141" s="60"/>
      <c r="I141" s="5"/>
    </row>
    <row r="142" spans="2:9" x14ac:dyDescent="0.35">
      <c r="B142" s="15"/>
      <c r="C142" s="33"/>
      <c r="D142" s="1">
        <f>+tblRace4G[[#This Row],[Position]]</f>
        <v>0</v>
      </c>
      <c r="E142" s="14" t="str">
        <f>IFERROR(VLOOKUP('Race4-Girl'!$C142,TeamDec!$D$9:$H$465,5,FALSE),"")</f>
        <v/>
      </c>
      <c r="F142" s="16" t="str">
        <f>IFERROR(VLOOKUP('Race4-Girl'!$C142,TeamDec!$D$9:$H$465,3,FALSE),"")</f>
        <v/>
      </c>
      <c r="G142" s="14">
        <f>COUNTIF($E$9:E142,E142)</f>
        <v>83</v>
      </c>
      <c r="H142" s="60"/>
      <c r="I142" s="5"/>
    </row>
    <row r="143" spans="2:9" x14ac:dyDescent="0.35">
      <c r="B143" s="15"/>
      <c r="C143" s="33"/>
      <c r="D143" s="1">
        <f>+tblRace4G[[#This Row],[Position]]</f>
        <v>0</v>
      </c>
      <c r="E143" s="14" t="str">
        <f>IFERROR(VLOOKUP('Race4-Girl'!$C143,TeamDec!$D$9:$H$465,5,FALSE),"")</f>
        <v/>
      </c>
      <c r="F143" s="16" t="str">
        <f>IFERROR(VLOOKUP('Race4-Girl'!$C143,TeamDec!$D$9:$H$465,3,FALSE),"")</f>
        <v/>
      </c>
      <c r="G143" s="14">
        <f>COUNTIF($E$9:E143,E143)</f>
        <v>84</v>
      </c>
      <c r="H143" s="60"/>
      <c r="I143" s="5"/>
    </row>
    <row r="144" spans="2:9" x14ac:dyDescent="0.35">
      <c r="B144" s="15"/>
      <c r="C144" s="33"/>
      <c r="D144" s="1">
        <f>+tblRace4G[[#This Row],[Position]]</f>
        <v>0</v>
      </c>
      <c r="E144" s="14" t="str">
        <f>IFERROR(VLOOKUP('Race4-Girl'!$C144,TeamDec!$D$9:$H$465,5,FALSE),"")</f>
        <v/>
      </c>
      <c r="F144" s="16" t="str">
        <f>IFERROR(VLOOKUP('Race4-Girl'!$C144,TeamDec!$D$9:$H$465,3,FALSE),"")</f>
        <v/>
      </c>
      <c r="G144" s="14">
        <f>COUNTIF($E$9:E144,E144)</f>
        <v>85</v>
      </c>
      <c r="H144" s="60"/>
      <c r="I144" s="5"/>
    </row>
    <row r="145" spans="2:9" x14ac:dyDescent="0.35">
      <c r="B145" s="15"/>
      <c r="C145" s="33"/>
      <c r="D145" s="1">
        <f>+tblRace4G[[#This Row],[Position]]</f>
        <v>0</v>
      </c>
      <c r="E145" s="14" t="str">
        <f>IFERROR(VLOOKUP('Race4-Girl'!$C145,TeamDec!$D$9:$H$465,5,FALSE),"")</f>
        <v/>
      </c>
      <c r="F145" s="16" t="str">
        <f>IFERROR(VLOOKUP('Race4-Girl'!$C145,TeamDec!$D$9:$H$465,3,FALSE),"")</f>
        <v/>
      </c>
      <c r="G145" s="14">
        <f>COUNTIF($E$9:E145,E145)</f>
        <v>86</v>
      </c>
      <c r="H145" s="60"/>
      <c r="I145" s="5"/>
    </row>
    <row r="146" spans="2:9" x14ac:dyDescent="0.35">
      <c r="B146" s="15"/>
      <c r="C146" s="33"/>
      <c r="D146" s="1">
        <f>+tblRace4G[[#This Row],[Position]]</f>
        <v>0</v>
      </c>
      <c r="E146" s="14" t="str">
        <f>IFERROR(VLOOKUP('Race4-Girl'!$C146,TeamDec!$D$9:$H$465,5,FALSE),"")</f>
        <v/>
      </c>
      <c r="F146" s="16" t="str">
        <f>IFERROR(VLOOKUP('Race4-Girl'!$C146,TeamDec!$D$9:$H$465,3,FALSE),"")</f>
        <v/>
      </c>
      <c r="G146" s="14">
        <f>COUNTIF($E$9:E146,E146)</f>
        <v>87</v>
      </c>
      <c r="H146" s="60"/>
      <c r="I146" s="5"/>
    </row>
    <row r="147" spans="2:9" x14ac:dyDescent="0.35">
      <c r="B147" s="15"/>
      <c r="C147" s="33"/>
      <c r="D147" s="1">
        <f>+tblRace4G[[#This Row],[Position]]</f>
        <v>0</v>
      </c>
      <c r="E147" s="14" t="str">
        <f>IFERROR(VLOOKUP('Race4-Girl'!$C147,TeamDec!$D$9:$H$465,5,FALSE),"")</f>
        <v/>
      </c>
      <c r="F147" s="16" t="str">
        <f>IFERROR(VLOOKUP('Race4-Girl'!$C147,TeamDec!$D$9:$H$465,3,FALSE),"")</f>
        <v/>
      </c>
      <c r="G147" s="14">
        <f>COUNTIF($E$9:E147,E147)</f>
        <v>88</v>
      </c>
      <c r="H147" s="60"/>
      <c r="I147" s="5"/>
    </row>
    <row r="148" spans="2:9" x14ac:dyDescent="0.35">
      <c r="B148" s="15"/>
      <c r="C148" s="33"/>
      <c r="D148" s="1">
        <f>+tblRace4G[[#This Row],[Position]]</f>
        <v>0</v>
      </c>
      <c r="E148" s="14" t="str">
        <f>IFERROR(VLOOKUP('Race4-Girl'!$C148,TeamDec!$D$9:$H$465,5,FALSE),"")</f>
        <v/>
      </c>
      <c r="F148" s="16" t="str">
        <f>IFERROR(VLOOKUP('Race4-Girl'!$C148,TeamDec!$D$9:$H$465,3,FALSE),"")</f>
        <v/>
      </c>
      <c r="G148" s="14">
        <f>COUNTIF($E$9:E148,E148)</f>
        <v>89</v>
      </c>
      <c r="H148" s="60"/>
      <c r="I148" s="5"/>
    </row>
    <row r="149" spans="2:9" x14ac:dyDescent="0.35">
      <c r="B149" s="15"/>
      <c r="C149" s="33"/>
      <c r="D149" s="1">
        <f>+tblRace4G[[#This Row],[Position]]</f>
        <v>0</v>
      </c>
      <c r="E149" s="14" t="str">
        <f>IFERROR(VLOOKUP('Race4-Girl'!$C149,TeamDec!$D$9:$H$465,5,FALSE),"")</f>
        <v/>
      </c>
      <c r="F149" s="16" t="str">
        <f>IFERROR(VLOOKUP('Race4-Girl'!$C149,TeamDec!$D$9:$H$465,3,FALSE),"")</f>
        <v/>
      </c>
      <c r="G149" s="14">
        <f>COUNTIF($E$9:E149,E149)</f>
        <v>90</v>
      </c>
      <c r="H149" s="60"/>
      <c r="I149" s="5"/>
    </row>
    <row r="150" spans="2:9" x14ac:dyDescent="0.35">
      <c r="B150" s="15"/>
      <c r="C150" s="33"/>
      <c r="D150" s="1">
        <f>+tblRace4G[[#This Row],[Position]]</f>
        <v>0</v>
      </c>
      <c r="E150" s="14" t="str">
        <f>IFERROR(VLOOKUP('Race4-Girl'!$C150,TeamDec!$D$9:$H$465,5,FALSE),"")</f>
        <v/>
      </c>
      <c r="F150" s="16" t="str">
        <f>IFERROR(VLOOKUP('Race4-Girl'!$C150,TeamDec!$D$9:$H$465,3,FALSE),"")</f>
        <v/>
      </c>
      <c r="G150" s="14">
        <f>COUNTIF($E$9:E150,E150)</f>
        <v>91</v>
      </c>
      <c r="H150" s="60"/>
      <c r="I150" s="5"/>
    </row>
    <row r="151" spans="2:9" x14ac:dyDescent="0.35">
      <c r="B151" s="15"/>
      <c r="C151" s="33"/>
      <c r="D151" s="1">
        <f>+tblRace4G[[#This Row],[Position]]</f>
        <v>0</v>
      </c>
      <c r="E151" s="14" t="str">
        <f>IFERROR(VLOOKUP('Race4-Girl'!$C151,TeamDec!$D$9:$H$465,5,FALSE),"")</f>
        <v/>
      </c>
      <c r="F151" s="16" t="str">
        <f>IFERROR(VLOOKUP('Race4-Girl'!$C151,TeamDec!$D$9:$H$465,3,FALSE),"")</f>
        <v/>
      </c>
      <c r="G151" s="14">
        <f>COUNTIF($E$9:E151,E151)</f>
        <v>92</v>
      </c>
      <c r="H151" s="60"/>
      <c r="I151" s="5"/>
    </row>
    <row r="152" spans="2:9" x14ac:dyDescent="0.35">
      <c r="B152" s="15"/>
      <c r="C152" s="33"/>
      <c r="D152" s="1">
        <f>+tblRace4G[[#This Row],[Position]]</f>
        <v>0</v>
      </c>
      <c r="E152" s="14" t="str">
        <f>IFERROR(VLOOKUP('Race4-Girl'!$C152,TeamDec!$D$9:$H$465,5,FALSE),"")</f>
        <v/>
      </c>
      <c r="F152" s="16" t="str">
        <f>IFERROR(VLOOKUP('Race4-Girl'!$C152,TeamDec!$D$9:$H$465,3,FALSE),"")</f>
        <v/>
      </c>
      <c r="G152" s="14">
        <f>COUNTIF($E$9:E152,E152)</f>
        <v>93</v>
      </c>
      <c r="H152" s="60"/>
      <c r="I152" s="5"/>
    </row>
    <row r="153" spans="2:9" x14ac:dyDescent="0.35">
      <c r="B153" s="15"/>
      <c r="C153" s="33"/>
      <c r="D153" s="1">
        <f>+tblRace4G[[#This Row],[Position]]</f>
        <v>0</v>
      </c>
      <c r="E153" s="14" t="str">
        <f>IFERROR(VLOOKUP('Race4-Girl'!$C153,TeamDec!$D$9:$H$465,5,FALSE),"")</f>
        <v/>
      </c>
      <c r="F153" s="16" t="str">
        <f>IFERROR(VLOOKUP('Race4-Girl'!$C153,TeamDec!$D$9:$H$465,3,FALSE),"")</f>
        <v/>
      </c>
      <c r="G153" s="14">
        <f>COUNTIF($E$9:E153,E153)</f>
        <v>94</v>
      </c>
      <c r="H153" s="60"/>
      <c r="I153" s="5"/>
    </row>
    <row r="154" spans="2:9" x14ac:dyDescent="0.35">
      <c r="B154" s="15"/>
      <c r="C154" s="33"/>
      <c r="D154" s="1">
        <f>+tblRace4G[[#This Row],[Position]]</f>
        <v>0</v>
      </c>
      <c r="E154" s="14" t="str">
        <f>IFERROR(VLOOKUP('Race4-Girl'!$C154,TeamDec!$D$9:$H$465,5,FALSE),"")</f>
        <v/>
      </c>
      <c r="F154" s="16" t="str">
        <f>IFERROR(VLOOKUP('Race4-Girl'!$C154,TeamDec!$D$9:$H$465,3,FALSE),"")</f>
        <v/>
      </c>
      <c r="G154" s="14">
        <f>COUNTIF($E$9:E154,E154)</f>
        <v>95</v>
      </c>
      <c r="H154" s="60"/>
      <c r="I154" s="5"/>
    </row>
    <row r="155" spans="2:9" x14ac:dyDescent="0.35">
      <c r="B155" s="15"/>
      <c r="C155" s="33"/>
      <c r="D155" s="1">
        <f>+tblRace4G[[#This Row],[Position]]</f>
        <v>0</v>
      </c>
      <c r="E155" s="14" t="str">
        <f>IFERROR(VLOOKUP('Race4-Girl'!$C155,TeamDec!$D$9:$H$465,5,FALSE),"")</f>
        <v/>
      </c>
      <c r="F155" s="16" t="str">
        <f>IFERROR(VLOOKUP('Race4-Girl'!$C155,TeamDec!$D$9:$H$465,3,FALSE),"")</f>
        <v/>
      </c>
      <c r="G155" s="14">
        <f>COUNTIF($E$9:E155,E155)</f>
        <v>96</v>
      </c>
      <c r="H155" s="60"/>
      <c r="I155" s="5"/>
    </row>
    <row r="156" spans="2:9" x14ac:dyDescent="0.35">
      <c r="B156" s="15"/>
      <c r="C156" s="33"/>
      <c r="D156" s="1">
        <f>+tblRace4G[[#This Row],[Position]]</f>
        <v>0</v>
      </c>
      <c r="E156" s="14" t="str">
        <f>IFERROR(VLOOKUP('Race4-Girl'!$C156,TeamDec!$D$9:$H$465,5,FALSE),"")</f>
        <v/>
      </c>
      <c r="F156" s="16" t="str">
        <f>IFERROR(VLOOKUP('Race4-Girl'!$C156,TeamDec!$D$9:$H$465,3,FALSE),"")</f>
        <v/>
      </c>
      <c r="G156" s="14">
        <f>COUNTIF($E$9:E156,E156)</f>
        <v>97</v>
      </c>
      <c r="H156" s="60"/>
      <c r="I156" s="5"/>
    </row>
    <row r="157" spans="2:9" x14ac:dyDescent="0.35">
      <c r="B157" s="15"/>
      <c r="C157" s="33"/>
      <c r="D157" s="1">
        <f>+tblRace4G[[#This Row],[Position]]</f>
        <v>0</v>
      </c>
      <c r="E157" s="14" t="str">
        <f>IFERROR(VLOOKUP('Race4-Girl'!$C157,TeamDec!$D$9:$H$465,5,FALSE),"")</f>
        <v/>
      </c>
      <c r="F157" s="16" t="str">
        <f>IFERROR(VLOOKUP('Race4-Girl'!$C157,TeamDec!$D$9:$H$465,3,FALSE),"")</f>
        <v/>
      </c>
      <c r="G157" s="14">
        <f>COUNTIF($E$9:E157,E157)</f>
        <v>98</v>
      </c>
      <c r="H157" s="60"/>
      <c r="I157" s="5"/>
    </row>
    <row r="158" spans="2:9" x14ac:dyDescent="0.35">
      <c r="B158" s="15"/>
      <c r="C158" s="33"/>
      <c r="D158" s="1">
        <f>+tblRace4G[[#This Row],[Position]]</f>
        <v>0</v>
      </c>
      <c r="E158" s="14" t="str">
        <f>IFERROR(VLOOKUP('Race4-Girl'!$C158,TeamDec!$D$9:$H$465,5,FALSE),"")</f>
        <v/>
      </c>
      <c r="F158" s="16" t="str">
        <f>IFERROR(VLOOKUP('Race4-Girl'!$C158,TeamDec!$D$9:$H$465,3,FALSE),"")</f>
        <v/>
      </c>
      <c r="G158" s="14">
        <f>COUNTIF($E$9:E158,E158)</f>
        <v>99</v>
      </c>
      <c r="H158" s="60"/>
      <c r="I158" s="5"/>
    </row>
    <row r="159" spans="2:9" x14ac:dyDescent="0.35">
      <c r="B159" s="15"/>
      <c r="C159" s="33"/>
      <c r="D159" s="1">
        <f>+tblRace4G[[#This Row],[Position]]</f>
        <v>0</v>
      </c>
      <c r="E159" s="14" t="str">
        <f>IFERROR(VLOOKUP('Race4-Girl'!$C159,TeamDec!$D$9:$H$465,5,FALSE),"")</f>
        <v/>
      </c>
      <c r="F159" s="16" t="str">
        <f>IFERROR(VLOOKUP('Race4-Girl'!$C159,TeamDec!$D$9:$H$465,3,FALSE),"")</f>
        <v/>
      </c>
      <c r="G159" s="14">
        <f>COUNTIF($E$9:E159,E159)</f>
        <v>100</v>
      </c>
      <c r="H159" s="60"/>
      <c r="I159" s="5"/>
    </row>
    <row r="160" spans="2:9" x14ac:dyDescent="0.35">
      <c r="B160" s="15"/>
      <c r="C160" s="33"/>
      <c r="D160" s="1">
        <f>+tblRace4G[[#This Row],[Position]]</f>
        <v>0</v>
      </c>
      <c r="E160" s="14" t="str">
        <f>IFERROR(VLOOKUP('Race4-Girl'!$C160,TeamDec!$D$9:$H$465,5,FALSE),"")</f>
        <v/>
      </c>
      <c r="F160" s="16" t="str">
        <f>IFERROR(VLOOKUP('Race4-Girl'!$C160,TeamDec!$D$9:$H$465,3,FALSE),"")</f>
        <v/>
      </c>
      <c r="G160" s="14">
        <f>COUNTIF($E$9:E160,E160)</f>
        <v>101</v>
      </c>
      <c r="H160" s="60"/>
      <c r="I160" s="5"/>
    </row>
    <row r="161" spans="2:9" x14ac:dyDescent="0.35">
      <c r="B161" s="15"/>
      <c r="C161" s="33"/>
      <c r="D161" s="1">
        <f>+tblRace4G[[#This Row],[Position]]</f>
        <v>0</v>
      </c>
      <c r="E161" s="14" t="str">
        <f>IFERROR(VLOOKUP('Race4-Girl'!$C161,TeamDec!$D$9:$H$465,5,FALSE),"")</f>
        <v/>
      </c>
      <c r="F161" s="16" t="str">
        <f>IFERROR(VLOOKUP('Race4-Girl'!$C161,TeamDec!$D$9:$H$465,3,FALSE),"")</f>
        <v/>
      </c>
      <c r="G161" s="14">
        <f>COUNTIF($E$9:E161,E161)</f>
        <v>102</v>
      </c>
      <c r="H161" s="60"/>
      <c r="I161" s="5"/>
    </row>
    <row r="162" spans="2:9" x14ac:dyDescent="0.35">
      <c r="B162" s="15"/>
      <c r="C162" s="33"/>
      <c r="D162" s="1">
        <f>+tblRace4G[[#This Row],[Position]]</f>
        <v>0</v>
      </c>
      <c r="E162" s="14" t="str">
        <f>IFERROR(VLOOKUP('Race4-Girl'!$C162,TeamDec!$D$9:$H$465,5,FALSE),"")</f>
        <v/>
      </c>
      <c r="F162" s="16" t="str">
        <f>IFERROR(VLOOKUP('Race4-Girl'!$C162,TeamDec!$D$9:$H$465,3,FALSE),"")</f>
        <v/>
      </c>
      <c r="G162" s="14">
        <f>COUNTIF($E$9:E162,E162)</f>
        <v>103</v>
      </c>
      <c r="H162" s="60"/>
      <c r="I162" s="5"/>
    </row>
    <row r="163" spans="2:9" x14ac:dyDescent="0.35">
      <c r="B163" s="15"/>
      <c r="C163" s="33"/>
      <c r="D163" s="1">
        <f>+tblRace4G[[#This Row],[Position]]</f>
        <v>0</v>
      </c>
      <c r="E163" s="14" t="str">
        <f>IFERROR(VLOOKUP('Race4-Girl'!$C163,TeamDec!$D$9:$H$465,5,FALSE),"")</f>
        <v/>
      </c>
      <c r="F163" s="16" t="str">
        <f>IFERROR(VLOOKUP('Race4-Girl'!$C163,TeamDec!$D$9:$H$465,3,FALSE),"")</f>
        <v/>
      </c>
      <c r="G163" s="14">
        <f>COUNTIF($E$9:E163,E163)</f>
        <v>104</v>
      </c>
      <c r="H163" s="60"/>
      <c r="I163" s="5"/>
    </row>
    <row r="164" spans="2:9" x14ac:dyDescent="0.35">
      <c r="B164" s="15"/>
      <c r="C164" s="33"/>
      <c r="D164" s="1">
        <f>+tblRace4G[[#This Row],[Position]]</f>
        <v>0</v>
      </c>
      <c r="E164" s="14" t="str">
        <f>IFERROR(VLOOKUP('Race4-Girl'!$C164,TeamDec!$D$9:$H$465,5,FALSE),"")</f>
        <v/>
      </c>
      <c r="F164" s="16" t="str">
        <f>IFERROR(VLOOKUP('Race4-Girl'!$C164,TeamDec!$D$9:$H$465,3,FALSE),"")</f>
        <v/>
      </c>
      <c r="G164" s="14">
        <f>COUNTIF($E$9:E164,E164)</f>
        <v>105</v>
      </c>
      <c r="H164" s="60"/>
      <c r="I164" s="5"/>
    </row>
    <row r="165" spans="2:9" x14ac:dyDescent="0.35">
      <c r="B165" s="15"/>
      <c r="C165" s="33"/>
      <c r="D165" s="1">
        <f>+tblRace4G[[#This Row],[Position]]</f>
        <v>0</v>
      </c>
      <c r="E165" s="14" t="str">
        <f>IFERROR(VLOOKUP('Race4-Girl'!$C165,TeamDec!$D$9:$H$465,5,FALSE),"")</f>
        <v/>
      </c>
      <c r="F165" s="16" t="str">
        <f>IFERROR(VLOOKUP('Race4-Girl'!$C165,TeamDec!$D$9:$H$465,3,FALSE),"")</f>
        <v/>
      </c>
      <c r="G165" s="14">
        <f>COUNTIF($E$9:E165,E165)</f>
        <v>106</v>
      </c>
      <c r="H165" s="60"/>
      <c r="I165" s="5"/>
    </row>
    <row r="166" spans="2:9" x14ac:dyDescent="0.35">
      <c r="B166" s="15"/>
      <c r="C166" s="33"/>
      <c r="D166" s="1">
        <f>+tblRace4G[[#This Row],[Position]]</f>
        <v>0</v>
      </c>
      <c r="E166" s="14" t="str">
        <f>IFERROR(VLOOKUP('Race4-Girl'!$C166,TeamDec!$D$9:$H$465,5,FALSE),"")</f>
        <v/>
      </c>
      <c r="F166" s="16" t="str">
        <f>IFERROR(VLOOKUP('Race4-Girl'!$C166,TeamDec!$D$9:$H$465,3,FALSE),"")</f>
        <v/>
      </c>
      <c r="G166" s="14">
        <f>COUNTIF($E$9:E166,E166)</f>
        <v>107</v>
      </c>
      <c r="H166" s="60"/>
      <c r="I166" s="5"/>
    </row>
    <row r="167" spans="2:9" x14ac:dyDescent="0.35">
      <c r="B167" s="15"/>
      <c r="C167" s="33"/>
      <c r="D167" s="1">
        <f>+tblRace4G[[#This Row],[Position]]</f>
        <v>0</v>
      </c>
      <c r="E167" s="14" t="str">
        <f>IFERROR(VLOOKUP('Race4-Girl'!$C167,TeamDec!$D$9:$H$465,5,FALSE),"")</f>
        <v/>
      </c>
      <c r="F167" s="16" t="str">
        <f>IFERROR(VLOOKUP('Race4-Girl'!$C167,TeamDec!$D$9:$H$465,3,FALSE),"")</f>
        <v/>
      </c>
      <c r="G167" s="14">
        <f>COUNTIF($E$9:E167,E167)</f>
        <v>108</v>
      </c>
      <c r="H167" s="60"/>
      <c r="I167" s="5"/>
    </row>
    <row r="168" spans="2:9" x14ac:dyDescent="0.35">
      <c r="B168" s="15"/>
      <c r="C168" s="33"/>
      <c r="D168" s="1">
        <f>+tblRace4G[[#This Row],[Position]]</f>
        <v>0</v>
      </c>
      <c r="E168" s="14" t="str">
        <f>IFERROR(VLOOKUP('Race4-Girl'!$C168,TeamDec!$D$9:$H$465,5,FALSE),"")</f>
        <v/>
      </c>
      <c r="F168" s="16" t="str">
        <f>IFERROR(VLOOKUP('Race4-Girl'!$C168,TeamDec!$D$9:$H$465,3,FALSE),"")</f>
        <v/>
      </c>
      <c r="G168" s="14">
        <f>COUNTIF($E$9:E168,E168)</f>
        <v>109</v>
      </c>
      <c r="H168" s="60"/>
      <c r="I168" s="5"/>
    </row>
    <row r="169" spans="2:9" x14ac:dyDescent="0.35">
      <c r="B169" s="15"/>
      <c r="C169" s="33"/>
      <c r="D169" s="1">
        <f>+tblRace4G[[#This Row],[Position]]</f>
        <v>0</v>
      </c>
      <c r="E169" s="14" t="str">
        <f>IFERROR(VLOOKUP('Race4-Girl'!$C169,TeamDec!$D$9:$H$465,5,FALSE),"")</f>
        <v/>
      </c>
      <c r="F169" s="16" t="str">
        <f>IFERROR(VLOOKUP('Race4-Girl'!$C169,TeamDec!$D$9:$H$465,3,FALSE),"")</f>
        <v/>
      </c>
      <c r="G169" s="14">
        <f>COUNTIF($E$9:E169,E169)</f>
        <v>110</v>
      </c>
      <c r="H169" s="60"/>
      <c r="I169" s="5"/>
    </row>
    <row r="170" spans="2:9" x14ac:dyDescent="0.35">
      <c r="B170" s="15"/>
      <c r="C170" s="33"/>
      <c r="D170" s="1">
        <f>+tblRace4G[[#This Row],[Position]]</f>
        <v>0</v>
      </c>
      <c r="E170" s="14" t="str">
        <f>IFERROR(VLOOKUP('Race4-Girl'!$C170,TeamDec!$D$9:$H$465,5,FALSE),"")</f>
        <v/>
      </c>
      <c r="F170" s="16" t="str">
        <f>IFERROR(VLOOKUP('Race4-Girl'!$C170,TeamDec!$D$9:$H$465,3,FALSE),"")</f>
        <v/>
      </c>
      <c r="G170" s="14">
        <f>COUNTIF($E$9:E170,E170)</f>
        <v>111</v>
      </c>
      <c r="H170" s="60"/>
      <c r="I170" s="5"/>
    </row>
    <row r="171" spans="2:9" x14ac:dyDescent="0.35">
      <c r="B171" s="15"/>
      <c r="C171" s="33"/>
      <c r="D171" s="1">
        <f>+tblRace4G[[#This Row],[Position]]</f>
        <v>0</v>
      </c>
      <c r="E171" s="14" t="str">
        <f>IFERROR(VLOOKUP('Race4-Girl'!$C171,TeamDec!$D$9:$H$465,5,FALSE),"")</f>
        <v/>
      </c>
      <c r="F171" s="16" t="str">
        <f>IFERROR(VLOOKUP('Race4-Girl'!$C171,TeamDec!$D$9:$H$465,3,FALSE),"")</f>
        <v/>
      </c>
      <c r="G171" s="14">
        <f>COUNTIF($E$9:E171,E171)</f>
        <v>112</v>
      </c>
      <c r="H171" s="60"/>
      <c r="I171" s="5"/>
    </row>
    <row r="172" spans="2:9" x14ac:dyDescent="0.35">
      <c r="B172" s="15"/>
      <c r="C172" s="33"/>
      <c r="D172" s="1">
        <f>+tblRace4G[[#This Row],[Position]]</f>
        <v>0</v>
      </c>
      <c r="E172" s="14" t="str">
        <f>IFERROR(VLOOKUP('Race4-Girl'!$C172,TeamDec!$D$9:$H$465,5,FALSE),"")</f>
        <v/>
      </c>
      <c r="F172" s="16" t="str">
        <f>IFERROR(VLOOKUP('Race4-Girl'!$C172,TeamDec!$D$9:$H$465,3,FALSE),"")</f>
        <v/>
      </c>
      <c r="G172" s="14">
        <f>COUNTIF($E$9:E172,E172)</f>
        <v>113</v>
      </c>
      <c r="H172" s="60"/>
      <c r="I172" s="5"/>
    </row>
    <row r="173" spans="2:9" x14ac:dyDescent="0.35">
      <c r="B173" s="15"/>
      <c r="C173" s="33"/>
      <c r="D173" s="1">
        <f>+tblRace4G[[#This Row],[Position]]</f>
        <v>0</v>
      </c>
      <c r="E173" s="14" t="str">
        <f>IFERROR(VLOOKUP('Race4-Girl'!$C173,TeamDec!$D$9:$H$465,5,FALSE),"")</f>
        <v/>
      </c>
      <c r="F173" s="16" t="str">
        <f>IFERROR(VLOOKUP('Race4-Girl'!$C173,TeamDec!$D$9:$H$465,3,FALSE),"")</f>
        <v/>
      </c>
      <c r="G173" s="14">
        <f>COUNTIF($E$9:E173,E173)</f>
        <v>114</v>
      </c>
      <c r="H173" s="60"/>
      <c r="I173" s="5"/>
    </row>
    <row r="174" spans="2:9" x14ac:dyDescent="0.35">
      <c r="B174" s="15"/>
      <c r="C174" s="33"/>
      <c r="D174" s="1">
        <f>+tblRace4G[[#This Row],[Position]]</f>
        <v>0</v>
      </c>
      <c r="E174" s="14" t="str">
        <f>IFERROR(VLOOKUP('Race4-Girl'!$C174,TeamDec!$D$9:$H$465,5,FALSE),"")</f>
        <v/>
      </c>
      <c r="F174" s="16" t="str">
        <f>IFERROR(VLOOKUP('Race4-Girl'!$C174,TeamDec!$D$9:$H$465,3,FALSE),"")</f>
        <v/>
      </c>
      <c r="G174" s="14">
        <f>COUNTIF($E$9:E174,E174)</f>
        <v>115</v>
      </c>
      <c r="H174" s="60"/>
      <c r="I174" s="5"/>
    </row>
    <row r="175" spans="2:9" x14ac:dyDescent="0.35">
      <c r="B175" s="15"/>
      <c r="C175" s="33"/>
      <c r="D175" s="1">
        <f>+tblRace4G[[#This Row],[Position]]</f>
        <v>0</v>
      </c>
      <c r="E175" s="14" t="str">
        <f>IFERROR(VLOOKUP('Race4-Girl'!$C175,TeamDec!$D$9:$H$465,5,FALSE),"")</f>
        <v/>
      </c>
      <c r="F175" s="16" t="str">
        <f>IFERROR(VLOOKUP('Race4-Girl'!$C175,TeamDec!$D$9:$H$465,3,FALSE),"")</f>
        <v/>
      </c>
      <c r="G175" s="14">
        <f>COUNTIF($E$9:E175,E175)</f>
        <v>116</v>
      </c>
      <c r="H175" s="60"/>
      <c r="I175" s="5"/>
    </row>
    <row r="176" spans="2:9" x14ac:dyDescent="0.35">
      <c r="B176" s="15"/>
      <c r="C176" s="33"/>
      <c r="D176" s="1">
        <f>+tblRace4G[[#This Row],[Position]]</f>
        <v>0</v>
      </c>
      <c r="E176" s="14" t="str">
        <f>IFERROR(VLOOKUP('Race4-Girl'!$C176,TeamDec!$D$9:$H$465,5,FALSE),"")</f>
        <v/>
      </c>
      <c r="F176" s="16" t="str">
        <f>IFERROR(VLOOKUP('Race4-Girl'!$C176,TeamDec!$D$9:$H$465,3,FALSE),"")</f>
        <v/>
      </c>
      <c r="G176" s="14">
        <f>COUNTIF($E$9:E176,E176)</f>
        <v>117</v>
      </c>
      <c r="H176" s="60"/>
      <c r="I176" s="5"/>
    </row>
    <row r="177" spans="2:9" x14ac:dyDescent="0.35">
      <c r="B177" s="15"/>
      <c r="C177" s="33"/>
      <c r="D177" s="1">
        <f>+tblRace4G[[#This Row],[Position]]</f>
        <v>0</v>
      </c>
      <c r="E177" s="14" t="str">
        <f>IFERROR(VLOOKUP('Race4-Girl'!$C177,TeamDec!$D$9:$H$465,5,FALSE),"")</f>
        <v/>
      </c>
      <c r="F177" s="16" t="str">
        <f>IFERROR(VLOOKUP('Race4-Girl'!$C177,TeamDec!$D$9:$H$465,3,FALSE),"")</f>
        <v/>
      </c>
      <c r="G177" s="14">
        <f>COUNTIF($E$9:E177,E177)</f>
        <v>118</v>
      </c>
      <c r="H177" s="60"/>
      <c r="I177" s="5"/>
    </row>
    <row r="178" spans="2:9" x14ac:dyDescent="0.35">
      <c r="B178" s="15"/>
      <c r="C178" s="33"/>
      <c r="D178" s="1">
        <f>+tblRace4G[[#This Row],[Position]]</f>
        <v>0</v>
      </c>
      <c r="E178" s="14" t="str">
        <f>IFERROR(VLOOKUP('Race4-Girl'!$C178,TeamDec!$D$9:$H$465,5,FALSE),"")</f>
        <v/>
      </c>
      <c r="F178" s="16" t="str">
        <f>IFERROR(VLOOKUP('Race4-Girl'!$C178,TeamDec!$D$9:$H$465,3,FALSE),"")</f>
        <v/>
      </c>
      <c r="G178" s="14">
        <f>COUNTIF($E$9:E178,E178)</f>
        <v>119</v>
      </c>
      <c r="H178" s="60"/>
      <c r="I178" s="5"/>
    </row>
    <row r="179" spans="2:9" x14ac:dyDescent="0.35">
      <c r="B179" s="15"/>
      <c r="C179" s="33"/>
      <c r="D179" s="1">
        <f>+tblRace4G[[#This Row],[Position]]</f>
        <v>0</v>
      </c>
      <c r="E179" s="14" t="str">
        <f>IFERROR(VLOOKUP('Race4-Girl'!$C179,TeamDec!$D$9:$H$465,5,FALSE),"")</f>
        <v/>
      </c>
      <c r="F179" s="16" t="str">
        <f>IFERROR(VLOOKUP('Race4-Girl'!$C179,TeamDec!$D$9:$H$465,3,FALSE),"")</f>
        <v/>
      </c>
      <c r="G179" s="14">
        <f>COUNTIF($E$9:E179,E179)</f>
        <v>120</v>
      </c>
      <c r="H179" s="60"/>
      <c r="I179" s="5"/>
    </row>
    <row r="180" spans="2:9" x14ac:dyDescent="0.35">
      <c r="B180" s="15"/>
      <c r="C180" s="33"/>
      <c r="D180" s="1">
        <f>+tblRace4G[[#This Row],[Position]]</f>
        <v>0</v>
      </c>
      <c r="E180" s="14" t="str">
        <f>IFERROR(VLOOKUP('Race4-Girl'!$C180,TeamDec!$D$9:$H$465,5,FALSE),"")</f>
        <v/>
      </c>
      <c r="F180" s="16" t="str">
        <f>IFERROR(VLOOKUP('Race4-Girl'!$C180,TeamDec!$D$9:$H$465,3,FALSE),"")</f>
        <v/>
      </c>
      <c r="G180" s="14">
        <f>COUNTIF($E$9:E180,E180)</f>
        <v>121</v>
      </c>
      <c r="H180" s="60"/>
      <c r="I180" s="5"/>
    </row>
    <row r="181" spans="2:9" x14ac:dyDescent="0.35">
      <c r="B181" s="15"/>
      <c r="C181" s="33"/>
      <c r="D181" s="1">
        <f>+tblRace4G[[#This Row],[Position]]</f>
        <v>0</v>
      </c>
      <c r="E181" s="14" t="str">
        <f>IFERROR(VLOOKUP('Race4-Girl'!$C181,TeamDec!$D$9:$H$465,5,FALSE),"")</f>
        <v/>
      </c>
      <c r="F181" s="16" t="str">
        <f>IFERROR(VLOOKUP('Race4-Girl'!$C181,TeamDec!$D$9:$H$465,3,FALSE),"")</f>
        <v/>
      </c>
      <c r="G181" s="14">
        <f>COUNTIF($E$9:E181,E181)</f>
        <v>122</v>
      </c>
      <c r="H181" s="60"/>
      <c r="I181" s="5"/>
    </row>
    <row r="182" spans="2:9" x14ac:dyDescent="0.35">
      <c r="B182" s="15"/>
      <c r="C182" s="33"/>
      <c r="D182" s="1">
        <f>+tblRace4G[[#This Row],[Position]]</f>
        <v>0</v>
      </c>
      <c r="E182" s="14" t="str">
        <f>IFERROR(VLOOKUP('Race4-Girl'!$C182,TeamDec!$D$9:$H$465,5,FALSE),"")</f>
        <v/>
      </c>
      <c r="F182" s="16" t="str">
        <f>IFERROR(VLOOKUP('Race4-Girl'!$C182,TeamDec!$D$9:$H$465,3,FALSE),"")</f>
        <v/>
      </c>
      <c r="G182" s="14">
        <f>COUNTIF($E$9:E182,E182)</f>
        <v>123</v>
      </c>
      <c r="H182" s="60"/>
      <c r="I182" s="5"/>
    </row>
    <row r="183" spans="2:9" x14ac:dyDescent="0.35">
      <c r="B183" s="15"/>
      <c r="C183" s="33"/>
      <c r="D183" s="1">
        <f>+tblRace4G[[#This Row],[Position]]</f>
        <v>0</v>
      </c>
      <c r="E183" s="14" t="str">
        <f>IFERROR(VLOOKUP('Race4-Girl'!$C183,TeamDec!$D$9:$H$465,5,FALSE),"")</f>
        <v/>
      </c>
      <c r="F183" s="16" t="str">
        <f>IFERROR(VLOOKUP('Race4-Girl'!$C183,TeamDec!$D$9:$H$465,3,FALSE),"")</f>
        <v/>
      </c>
      <c r="G183" s="14">
        <f>COUNTIF($E$9:E183,E183)</f>
        <v>124</v>
      </c>
      <c r="H183" s="60"/>
      <c r="I183" s="5"/>
    </row>
    <row r="184" spans="2:9" x14ac:dyDescent="0.35">
      <c r="B184" s="15"/>
      <c r="C184" s="33"/>
      <c r="D184" s="1">
        <f>+tblRace4G[[#This Row],[Position]]</f>
        <v>0</v>
      </c>
      <c r="E184" s="14" t="str">
        <f>IFERROR(VLOOKUP('Race4-Girl'!$C184,TeamDec!$D$9:$H$465,5,FALSE),"")</f>
        <v/>
      </c>
      <c r="F184" s="16" t="str">
        <f>IFERROR(VLOOKUP('Race4-Girl'!$C184,TeamDec!$D$9:$H$465,3,FALSE),"")</f>
        <v/>
      </c>
      <c r="G184" s="14">
        <f>COUNTIF($E$9:E184,E184)</f>
        <v>125</v>
      </c>
      <c r="H184" s="60"/>
      <c r="I184" s="5"/>
    </row>
    <row r="185" spans="2:9" x14ac:dyDescent="0.35">
      <c r="B185" s="15"/>
      <c r="C185" s="33"/>
      <c r="D185" s="1">
        <f>+tblRace4G[[#This Row],[Position]]</f>
        <v>0</v>
      </c>
      <c r="E185" s="14" t="str">
        <f>IFERROR(VLOOKUP('Race4-Girl'!$C185,TeamDec!$D$9:$H$465,5,FALSE),"")</f>
        <v/>
      </c>
      <c r="F185" s="16" t="str">
        <f>IFERROR(VLOOKUP('Race4-Girl'!$C185,TeamDec!$D$9:$H$465,3,FALSE),"")</f>
        <v/>
      </c>
      <c r="G185" s="14">
        <f>COUNTIF($E$9:E185,E185)</f>
        <v>126</v>
      </c>
      <c r="H185" s="60"/>
      <c r="I185" s="5"/>
    </row>
    <row r="186" spans="2:9" x14ac:dyDescent="0.35">
      <c r="B186" s="15"/>
      <c r="C186" s="33"/>
      <c r="D186" s="1">
        <f>+tblRace4G[[#This Row],[Position]]</f>
        <v>0</v>
      </c>
      <c r="E186" s="14" t="str">
        <f>IFERROR(VLOOKUP('Race4-Girl'!$C186,TeamDec!$D$9:$H$465,5,FALSE),"")</f>
        <v/>
      </c>
      <c r="F186" s="16" t="str">
        <f>IFERROR(VLOOKUP('Race4-Girl'!$C186,TeamDec!$D$9:$H$465,3,FALSE),"")</f>
        <v/>
      </c>
      <c r="G186" s="14">
        <f>COUNTIF($E$9:E186,E186)</f>
        <v>127</v>
      </c>
      <c r="H186" s="60"/>
      <c r="I186" s="5"/>
    </row>
    <row r="187" spans="2:9" x14ac:dyDescent="0.35">
      <c r="B187" s="15"/>
      <c r="C187" s="33"/>
      <c r="D187" s="1">
        <f>+tblRace4G[[#This Row],[Position]]</f>
        <v>0</v>
      </c>
      <c r="E187" s="14" t="str">
        <f>IFERROR(VLOOKUP('Race4-Girl'!$C187,TeamDec!$D$9:$H$465,5,FALSE),"")</f>
        <v/>
      </c>
      <c r="F187" s="16" t="str">
        <f>IFERROR(VLOOKUP('Race4-Girl'!$C187,TeamDec!$D$9:$H$465,3,FALSE),"")</f>
        <v/>
      </c>
      <c r="G187" s="14">
        <f>COUNTIF($E$9:E187,E187)</f>
        <v>128</v>
      </c>
      <c r="H187" s="60"/>
      <c r="I187" s="5"/>
    </row>
    <row r="188" spans="2:9" x14ac:dyDescent="0.35">
      <c r="B188" s="15"/>
      <c r="C188" s="33"/>
      <c r="D188" s="1">
        <f>+tblRace4G[[#This Row],[Position]]</f>
        <v>0</v>
      </c>
      <c r="E188" s="14" t="str">
        <f>IFERROR(VLOOKUP('Race4-Girl'!$C188,TeamDec!$D$9:$H$465,5,FALSE),"")</f>
        <v/>
      </c>
      <c r="F188" s="16" t="str">
        <f>IFERROR(VLOOKUP('Race4-Girl'!$C188,TeamDec!$D$9:$H$465,3,FALSE),"")</f>
        <v/>
      </c>
      <c r="G188" s="14">
        <f>COUNTIF($E$9:E188,E188)</f>
        <v>129</v>
      </c>
      <c r="H188" s="60"/>
      <c r="I188" s="5"/>
    </row>
    <row r="189" spans="2:9" x14ac:dyDescent="0.35">
      <c r="B189" s="15"/>
      <c r="C189" s="33"/>
      <c r="D189" s="1">
        <f>+tblRace4G[[#This Row],[Position]]</f>
        <v>0</v>
      </c>
      <c r="E189" s="14" t="str">
        <f>IFERROR(VLOOKUP('Race4-Girl'!$C189,TeamDec!$D$9:$H$465,5,FALSE),"")</f>
        <v/>
      </c>
      <c r="F189" s="16" t="str">
        <f>IFERROR(VLOOKUP('Race4-Girl'!$C189,TeamDec!$D$9:$H$465,3,FALSE),"")</f>
        <v/>
      </c>
      <c r="G189" s="14">
        <f>COUNTIF($E$9:E189,E189)</f>
        <v>130</v>
      </c>
      <c r="H189" s="60"/>
      <c r="I189" s="5"/>
    </row>
    <row r="190" spans="2:9" x14ac:dyDescent="0.35">
      <c r="B190" s="15"/>
      <c r="C190" s="33"/>
      <c r="D190" s="1">
        <f>+tblRace4G[[#This Row],[Position]]</f>
        <v>0</v>
      </c>
      <c r="E190" s="14" t="str">
        <f>IFERROR(VLOOKUP('Race4-Girl'!$C190,TeamDec!$D$9:$H$465,5,FALSE),"")</f>
        <v/>
      </c>
      <c r="F190" s="16" t="str">
        <f>IFERROR(VLOOKUP('Race4-Girl'!$C190,TeamDec!$D$9:$H$465,3,FALSE),"")</f>
        <v/>
      </c>
      <c r="G190" s="14">
        <f>COUNTIF($E$9:E190,E190)</f>
        <v>131</v>
      </c>
      <c r="H190" s="60"/>
      <c r="I190" s="5"/>
    </row>
    <row r="191" spans="2:9" x14ac:dyDescent="0.35">
      <c r="B191" s="15"/>
      <c r="C191" s="33"/>
      <c r="D191" s="1">
        <f>+tblRace4G[[#This Row],[Position]]</f>
        <v>0</v>
      </c>
      <c r="E191" s="14" t="str">
        <f>IFERROR(VLOOKUP('Race4-Girl'!$C191,TeamDec!$D$9:$H$465,5,FALSE),"")</f>
        <v/>
      </c>
      <c r="F191" s="16" t="str">
        <f>IFERROR(VLOOKUP('Race4-Girl'!$C191,TeamDec!$D$9:$H$465,3,FALSE),"")</f>
        <v/>
      </c>
      <c r="G191" s="14">
        <f>COUNTIF($E$9:E191,E191)</f>
        <v>132</v>
      </c>
      <c r="H191" s="60"/>
      <c r="I191" s="5"/>
    </row>
    <row r="192" spans="2:9" x14ac:dyDescent="0.35">
      <c r="B192" s="15"/>
      <c r="C192" s="33"/>
      <c r="D192" s="1">
        <f>+tblRace4G[[#This Row],[Position]]</f>
        <v>0</v>
      </c>
      <c r="E192" s="14" t="str">
        <f>IFERROR(VLOOKUP('Race4-Girl'!$C192,TeamDec!$D$9:$H$465,5,FALSE),"")</f>
        <v/>
      </c>
      <c r="F192" s="16" t="str">
        <f>IFERROR(VLOOKUP('Race4-Girl'!$C192,TeamDec!$D$9:$H$465,3,FALSE),"")</f>
        <v/>
      </c>
      <c r="G192" s="14">
        <f>COUNTIF($E$9:E192,E192)</f>
        <v>133</v>
      </c>
      <c r="H192" s="60"/>
      <c r="I192" s="5"/>
    </row>
    <row r="193" spans="2:9" x14ac:dyDescent="0.35">
      <c r="B193" s="15"/>
      <c r="C193" s="33"/>
      <c r="D193" s="1">
        <f>+tblRace4G[[#This Row],[Position]]</f>
        <v>0</v>
      </c>
      <c r="E193" s="14" t="str">
        <f>IFERROR(VLOOKUP('Race4-Girl'!$C193,TeamDec!$D$9:$H$465,5,FALSE),"")</f>
        <v/>
      </c>
      <c r="F193" s="16" t="str">
        <f>IFERROR(VLOOKUP('Race4-Girl'!$C193,TeamDec!$D$9:$H$465,3,FALSE),"")</f>
        <v/>
      </c>
      <c r="G193" s="14">
        <f>COUNTIF($E$9:E193,E193)</f>
        <v>134</v>
      </c>
      <c r="H193" s="60"/>
      <c r="I193" s="5"/>
    </row>
    <row r="194" spans="2:9" x14ac:dyDescent="0.35">
      <c r="B194" s="15"/>
      <c r="C194" s="33"/>
      <c r="D194" s="1">
        <f>+tblRace4G[[#This Row],[Position]]</f>
        <v>0</v>
      </c>
      <c r="E194" s="14" t="str">
        <f>IFERROR(VLOOKUP('Race4-Girl'!$C194,TeamDec!$D$9:$H$465,5,FALSE),"")</f>
        <v/>
      </c>
      <c r="F194" s="16" t="str">
        <f>IFERROR(VLOOKUP('Race4-Girl'!$C194,TeamDec!$D$9:$H$465,3,FALSE),"")</f>
        <v/>
      </c>
      <c r="G194" s="14">
        <f>COUNTIF($E$9:E194,E194)</f>
        <v>135</v>
      </c>
      <c r="H194" s="60"/>
      <c r="I194" s="5"/>
    </row>
    <row r="195" spans="2:9" x14ac:dyDescent="0.35">
      <c r="B195" s="15"/>
      <c r="C195" s="33"/>
      <c r="D195" s="1">
        <f>+tblRace4G[[#This Row],[Position]]</f>
        <v>0</v>
      </c>
      <c r="E195" s="14" t="str">
        <f>IFERROR(VLOOKUP('Race4-Girl'!$C195,TeamDec!$D$9:$H$465,5,FALSE),"")</f>
        <v/>
      </c>
      <c r="F195" s="16" t="str">
        <f>IFERROR(VLOOKUP('Race4-Girl'!$C195,TeamDec!$D$9:$H$465,3,FALSE),"")</f>
        <v/>
      </c>
      <c r="G195" s="14">
        <f>COUNTIF($E$9:E195,E195)</f>
        <v>136</v>
      </c>
      <c r="H195" s="60"/>
      <c r="I195" s="5"/>
    </row>
    <row r="196" spans="2:9" x14ac:dyDescent="0.35">
      <c r="B196" s="15"/>
      <c r="C196" s="33"/>
      <c r="D196" s="1">
        <f>+tblRace4G[[#This Row],[Position]]</f>
        <v>0</v>
      </c>
      <c r="E196" s="14" t="str">
        <f>IFERROR(VLOOKUP('Race4-Girl'!$C196,TeamDec!$D$9:$H$465,5,FALSE),"")</f>
        <v/>
      </c>
      <c r="F196" s="16" t="str">
        <f>IFERROR(VLOOKUP('Race4-Girl'!$C196,TeamDec!$D$9:$H$465,3,FALSE),"")</f>
        <v/>
      </c>
      <c r="G196" s="14">
        <f>COUNTIF($E$9:E196,E196)</f>
        <v>137</v>
      </c>
      <c r="H196" s="60"/>
      <c r="I196" s="5"/>
    </row>
    <row r="197" spans="2:9" x14ac:dyDescent="0.35">
      <c r="B197" s="15"/>
      <c r="C197" s="33"/>
      <c r="D197" s="1">
        <f>+tblRace4G[[#This Row],[Position]]</f>
        <v>0</v>
      </c>
      <c r="E197" s="14" t="str">
        <f>IFERROR(VLOOKUP('Race4-Girl'!$C197,TeamDec!$D$9:$H$465,5,FALSE),"")</f>
        <v/>
      </c>
      <c r="F197" s="16" t="str">
        <f>IFERROR(VLOOKUP('Race4-Girl'!$C197,TeamDec!$D$9:$H$465,3,FALSE),"")</f>
        <v/>
      </c>
      <c r="G197" s="14">
        <f>COUNTIF($E$9:E197,E197)</f>
        <v>138</v>
      </c>
      <c r="H197" s="60"/>
      <c r="I197" s="5"/>
    </row>
    <row r="198" spans="2:9" x14ac:dyDescent="0.35">
      <c r="B198" s="15"/>
      <c r="C198" s="33"/>
      <c r="D198" s="1">
        <f>+tblRace4G[[#This Row],[Position]]</f>
        <v>0</v>
      </c>
      <c r="E198" s="14" t="str">
        <f>IFERROR(VLOOKUP('Race4-Girl'!$C198,TeamDec!$D$9:$H$465,5,FALSE),"")</f>
        <v/>
      </c>
      <c r="F198" s="16" t="str">
        <f>IFERROR(VLOOKUP('Race4-Girl'!$C198,TeamDec!$D$9:$H$465,3,FALSE),"")</f>
        <v/>
      </c>
      <c r="G198" s="14">
        <f>COUNTIF($E$9:E198,E198)</f>
        <v>139</v>
      </c>
      <c r="H198" s="60"/>
      <c r="I198" s="5"/>
    </row>
    <row r="199" spans="2:9" x14ac:dyDescent="0.35">
      <c r="B199" s="15"/>
      <c r="C199" s="33"/>
      <c r="D199" s="1">
        <f>+tblRace4G[[#This Row],[Position]]</f>
        <v>0</v>
      </c>
      <c r="E199" s="14" t="str">
        <f>IFERROR(VLOOKUP('Race4-Girl'!$C199,TeamDec!$D$9:$H$465,5,FALSE),"")</f>
        <v/>
      </c>
      <c r="F199" s="16" t="str">
        <f>IFERROR(VLOOKUP('Race4-Girl'!$C199,TeamDec!$D$9:$H$465,3,FALSE),"")</f>
        <v/>
      </c>
      <c r="G199" s="14">
        <f>COUNTIF($E$9:E199,E199)</f>
        <v>140</v>
      </c>
      <c r="H199" s="60"/>
      <c r="I199" s="5"/>
    </row>
    <row r="200" spans="2:9" x14ac:dyDescent="0.35">
      <c r="B200" s="15"/>
      <c r="C200" s="33"/>
      <c r="D200" s="1">
        <f>+tblRace4G[[#This Row],[Position]]</f>
        <v>0</v>
      </c>
      <c r="E200" s="14" t="str">
        <f>IFERROR(VLOOKUP('Race4-Girl'!$C200,TeamDec!$D$9:$H$465,5,FALSE),"")</f>
        <v/>
      </c>
      <c r="F200" s="16" t="str">
        <f>IFERROR(VLOOKUP('Race4-Girl'!$C200,TeamDec!$D$9:$H$465,3,FALSE),"")</f>
        <v/>
      </c>
      <c r="G200" s="14">
        <f>COUNTIF($E$9:E200,E200)</f>
        <v>141</v>
      </c>
      <c r="H200" s="60"/>
      <c r="I200" s="5"/>
    </row>
    <row r="201" spans="2:9" x14ac:dyDescent="0.35">
      <c r="B201" s="15"/>
      <c r="C201" s="33"/>
      <c r="D201" s="1">
        <f>+tblRace4G[[#This Row],[Position]]</f>
        <v>0</v>
      </c>
      <c r="E201" s="14" t="str">
        <f>IFERROR(VLOOKUP('Race4-Girl'!$C201,TeamDec!$D$9:$H$465,5,FALSE),"")</f>
        <v/>
      </c>
      <c r="F201" s="16" t="str">
        <f>IFERROR(VLOOKUP('Race4-Girl'!$C201,TeamDec!$D$9:$H$465,3,FALSE),"")</f>
        <v/>
      </c>
      <c r="G201" s="14">
        <f>COUNTIF($E$9:E201,E201)</f>
        <v>142</v>
      </c>
      <c r="H201" s="60"/>
      <c r="I201" s="5"/>
    </row>
    <row r="202" spans="2:9" x14ac:dyDescent="0.35">
      <c r="B202" s="15"/>
      <c r="C202" s="33"/>
      <c r="D202" s="1">
        <f>+tblRace4G[[#This Row],[Position]]</f>
        <v>0</v>
      </c>
      <c r="E202" s="14" t="str">
        <f>IFERROR(VLOOKUP('Race4-Girl'!$C202,TeamDec!$D$9:$H$465,5,FALSE),"")</f>
        <v/>
      </c>
      <c r="F202" s="16" t="str">
        <f>IFERROR(VLOOKUP('Race4-Girl'!$C202,TeamDec!$D$9:$H$465,3,FALSE),"")</f>
        <v/>
      </c>
      <c r="G202" s="14">
        <f>COUNTIF($E$9:E202,E202)</f>
        <v>143</v>
      </c>
      <c r="H202" s="60"/>
      <c r="I202" s="5"/>
    </row>
    <row r="203" spans="2:9" x14ac:dyDescent="0.35">
      <c r="B203" s="15"/>
      <c r="C203" s="33"/>
      <c r="D203" s="1">
        <f>+tblRace4G[[#This Row],[Position]]</f>
        <v>0</v>
      </c>
      <c r="E203" s="14" t="str">
        <f>IFERROR(VLOOKUP('Race4-Girl'!$C203,TeamDec!$D$9:$H$465,5,FALSE),"")</f>
        <v/>
      </c>
      <c r="F203" s="16" t="str">
        <f>IFERROR(VLOOKUP('Race4-Girl'!$C203,TeamDec!$D$9:$H$465,3,FALSE),"")</f>
        <v/>
      </c>
      <c r="G203" s="14">
        <f>COUNTIF($E$9:E203,E203)</f>
        <v>144</v>
      </c>
      <c r="H203" s="60"/>
      <c r="I203" s="5"/>
    </row>
    <row r="204" spans="2:9" x14ac:dyDescent="0.35">
      <c r="B204" s="15"/>
      <c r="C204" s="33"/>
      <c r="D204" s="1">
        <f>+tblRace4G[[#This Row],[Position]]</f>
        <v>0</v>
      </c>
      <c r="E204" s="14" t="str">
        <f>IFERROR(VLOOKUP('Race4-Girl'!$C204,TeamDec!$D$9:$H$465,5,FALSE),"")</f>
        <v/>
      </c>
      <c r="F204" s="16" t="str">
        <f>IFERROR(VLOOKUP('Race4-Girl'!$C204,TeamDec!$D$9:$H$465,3,FALSE),"")</f>
        <v/>
      </c>
      <c r="G204" s="14">
        <f>COUNTIF($E$9:E204,E204)</f>
        <v>145</v>
      </c>
      <c r="H204" s="60"/>
      <c r="I204" s="5"/>
    </row>
    <row r="205" spans="2:9" x14ac:dyDescent="0.35">
      <c r="B205" s="15"/>
      <c r="C205" s="33"/>
      <c r="D205" s="1">
        <f>+tblRace4G[[#This Row],[Position]]</f>
        <v>0</v>
      </c>
      <c r="E205" s="14" t="str">
        <f>IFERROR(VLOOKUP('Race4-Girl'!$C205,TeamDec!$D$9:$H$465,5,FALSE),"")</f>
        <v/>
      </c>
      <c r="F205" s="16" t="str">
        <f>IFERROR(VLOOKUP('Race4-Girl'!$C205,TeamDec!$D$9:$H$465,3,FALSE),"")</f>
        <v/>
      </c>
      <c r="G205" s="14">
        <f>COUNTIF($E$9:E205,E205)</f>
        <v>146</v>
      </c>
      <c r="H205" s="60"/>
      <c r="I205" s="5"/>
    </row>
    <row r="206" spans="2:9" x14ac:dyDescent="0.35">
      <c r="B206" s="15"/>
      <c r="C206" s="33"/>
      <c r="D206" s="1">
        <f>+tblRace4G[[#This Row],[Position]]</f>
        <v>0</v>
      </c>
      <c r="E206" s="14" t="str">
        <f>IFERROR(VLOOKUP('Race4-Girl'!$C206,TeamDec!$D$9:$H$465,5,FALSE),"")</f>
        <v/>
      </c>
      <c r="F206" s="16" t="str">
        <f>IFERROR(VLOOKUP('Race4-Girl'!$C206,TeamDec!$D$9:$H$465,3,FALSE),"")</f>
        <v/>
      </c>
      <c r="G206" s="14">
        <f>COUNTIF($E$9:E206,E206)</f>
        <v>147</v>
      </c>
      <c r="H206" s="60"/>
      <c r="I206" s="5"/>
    </row>
    <row r="207" spans="2:9" x14ac:dyDescent="0.35">
      <c r="B207" s="15"/>
      <c r="C207" s="33"/>
      <c r="D207" s="1">
        <f>+tblRace4G[[#This Row],[Position]]</f>
        <v>0</v>
      </c>
      <c r="E207" s="14" t="str">
        <f>IFERROR(VLOOKUP('Race4-Girl'!$C207,TeamDec!$D$9:$H$465,5,FALSE),"")</f>
        <v/>
      </c>
      <c r="F207" s="16" t="str">
        <f>IFERROR(VLOOKUP('Race4-Girl'!$C207,TeamDec!$D$9:$H$465,3,FALSE),"")</f>
        <v/>
      </c>
      <c r="G207" s="14">
        <f>COUNTIF($E$9:E207,E207)</f>
        <v>148</v>
      </c>
      <c r="H207" s="60"/>
      <c r="I207" s="5"/>
    </row>
    <row r="208" spans="2:9" x14ac:dyDescent="0.35">
      <c r="B208" s="15"/>
      <c r="C208" s="33"/>
      <c r="D208" s="1">
        <f>+tblRace4G[[#This Row],[Position]]</f>
        <v>0</v>
      </c>
      <c r="E208" s="14" t="str">
        <f>IFERROR(VLOOKUP('Race4-Girl'!$C208,TeamDec!$D$9:$H$465,5,FALSE),"")</f>
        <v/>
      </c>
      <c r="F208" s="16" t="str">
        <f>IFERROR(VLOOKUP('Race4-Girl'!$C208,TeamDec!$D$9:$H$465,3,FALSE),"")</f>
        <v/>
      </c>
      <c r="G208" s="14">
        <f>COUNTIF($E$9:E208,E208)</f>
        <v>149</v>
      </c>
      <c r="H208" s="60"/>
      <c r="I208" s="5"/>
    </row>
    <row r="209" spans="2:9" x14ac:dyDescent="0.35">
      <c r="B209" s="15"/>
      <c r="C209" s="33"/>
      <c r="D209" s="1">
        <f>+tblRace4G[[#This Row],[Position]]</f>
        <v>0</v>
      </c>
      <c r="E209" s="14" t="str">
        <f>IFERROR(VLOOKUP('Race4-Girl'!$C209,TeamDec!$D$9:$H$465,5,FALSE),"")</f>
        <v/>
      </c>
      <c r="F209" s="16" t="str">
        <f>IFERROR(VLOOKUP('Race4-Girl'!$C209,TeamDec!$D$9:$H$465,3,FALSE),"")</f>
        <v/>
      </c>
      <c r="G209" s="14">
        <f>COUNTIF($E$9:E209,E209)</f>
        <v>150</v>
      </c>
      <c r="H209" s="60"/>
      <c r="I209" s="5"/>
    </row>
    <row r="210" spans="2:9" x14ac:dyDescent="0.35">
      <c r="B210" s="15"/>
      <c r="C210" s="33"/>
      <c r="D210" s="1">
        <f>+tblRace4G[[#This Row],[Position]]</f>
        <v>0</v>
      </c>
      <c r="E210" s="14" t="str">
        <f>IFERROR(VLOOKUP('Race4-Girl'!$C210,TeamDec!$D$9:$H$465,5,FALSE),"")</f>
        <v/>
      </c>
      <c r="F210" s="16" t="str">
        <f>IFERROR(VLOOKUP('Race4-Girl'!$C210,TeamDec!$D$9:$H$465,3,FALSE),"")</f>
        <v/>
      </c>
      <c r="G210" s="14">
        <f>COUNTIF($E$9:E210,E210)</f>
        <v>151</v>
      </c>
      <c r="H210" s="60"/>
      <c r="I210" s="5"/>
    </row>
    <row r="211" spans="2:9" x14ac:dyDescent="0.35">
      <c r="B211" s="15"/>
      <c r="C211" s="33"/>
      <c r="D211" s="1">
        <f>+tblRace4G[[#This Row],[Position]]</f>
        <v>0</v>
      </c>
      <c r="E211" s="14" t="str">
        <f>IFERROR(VLOOKUP('Race4-Girl'!$C211,TeamDec!$D$9:$H$465,5,FALSE),"")</f>
        <v/>
      </c>
      <c r="F211" s="16" t="str">
        <f>IFERROR(VLOOKUP('Race4-Girl'!$C211,TeamDec!$D$9:$H$465,3,FALSE),"")</f>
        <v/>
      </c>
      <c r="G211" s="14">
        <f>COUNTIF($E$9:E211,E211)</f>
        <v>152</v>
      </c>
      <c r="H211" s="60"/>
      <c r="I211" s="5"/>
    </row>
    <row r="212" spans="2:9" x14ac:dyDescent="0.35">
      <c r="B212" s="15"/>
      <c r="C212" s="33"/>
      <c r="D212" s="1">
        <f>+tblRace4G[[#This Row],[Position]]</f>
        <v>0</v>
      </c>
      <c r="E212" s="14" t="str">
        <f>IFERROR(VLOOKUP('Race4-Girl'!$C212,TeamDec!$D$9:$H$465,5,FALSE),"")</f>
        <v/>
      </c>
      <c r="F212" s="16" t="str">
        <f>IFERROR(VLOOKUP('Race4-Girl'!$C212,TeamDec!$D$9:$H$465,3,FALSE),"")</f>
        <v/>
      </c>
      <c r="G212" s="14">
        <f>COUNTIF($E$9:E212,E212)</f>
        <v>153</v>
      </c>
      <c r="H212" s="60"/>
      <c r="I212" s="5"/>
    </row>
    <row r="213" spans="2:9" x14ac:dyDescent="0.35">
      <c r="B213" s="15"/>
      <c r="C213" s="33"/>
      <c r="D213" s="1">
        <f>+tblRace4G[[#This Row],[Position]]</f>
        <v>0</v>
      </c>
      <c r="E213" s="14" t="str">
        <f>IFERROR(VLOOKUP('Race4-Girl'!$C213,TeamDec!$D$9:$H$465,5,FALSE),"")</f>
        <v/>
      </c>
      <c r="F213" s="16" t="str">
        <f>IFERROR(VLOOKUP('Race4-Girl'!$C213,TeamDec!$D$9:$H$465,3,FALSE),"")</f>
        <v/>
      </c>
      <c r="G213" s="14">
        <f>COUNTIF($E$9:E213,E213)</f>
        <v>154</v>
      </c>
      <c r="H213" s="60"/>
      <c r="I213" s="5"/>
    </row>
    <row r="214" spans="2:9" x14ac:dyDescent="0.35">
      <c r="B214" s="15"/>
      <c r="C214" s="33"/>
      <c r="D214" s="1">
        <f>+tblRace4G[[#This Row],[Position]]</f>
        <v>0</v>
      </c>
      <c r="E214" s="14" t="str">
        <f>IFERROR(VLOOKUP('Race4-Girl'!$C214,TeamDec!$D$9:$H$465,5,FALSE),"")</f>
        <v/>
      </c>
      <c r="F214" s="16" t="str">
        <f>IFERROR(VLOOKUP('Race4-Girl'!$C214,TeamDec!$D$9:$H$465,3,FALSE),"")</f>
        <v/>
      </c>
      <c r="G214" s="14">
        <f>COUNTIF($E$9:E214,E214)</f>
        <v>155</v>
      </c>
      <c r="H214" s="60"/>
      <c r="I214" s="5"/>
    </row>
    <row r="215" spans="2:9" x14ac:dyDescent="0.35">
      <c r="B215" s="15"/>
      <c r="C215" s="33"/>
      <c r="D215" s="1">
        <f>+tblRace4G[[#This Row],[Position]]</f>
        <v>0</v>
      </c>
      <c r="E215" s="14" t="str">
        <f>IFERROR(VLOOKUP('Race4-Girl'!$C215,TeamDec!$D$9:$H$465,5,FALSE),"")</f>
        <v/>
      </c>
      <c r="F215" s="16" t="str">
        <f>IFERROR(VLOOKUP('Race4-Girl'!$C215,TeamDec!$D$9:$H$465,3,FALSE),"")</f>
        <v/>
      </c>
      <c r="G215" s="14">
        <f>COUNTIF($E$9:E215,E215)</f>
        <v>156</v>
      </c>
      <c r="H215" s="60"/>
      <c r="I215" s="5"/>
    </row>
    <row r="216" spans="2:9" x14ac:dyDescent="0.35">
      <c r="B216" s="15"/>
      <c r="C216" s="33"/>
      <c r="D216" s="1">
        <f>+tblRace4G[[#This Row],[Position]]</f>
        <v>0</v>
      </c>
      <c r="E216" s="14" t="str">
        <f>IFERROR(VLOOKUP('Race4-Girl'!$C216,TeamDec!$D$9:$H$465,5,FALSE),"")</f>
        <v/>
      </c>
      <c r="F216" s="16" t="str">
        <f>IFERROR(VLOOKUP('Race4-Girl'!$C216,TeamDec!$D$9:$H$465,3,FALSE),"")</f>
        <v/>
      </c>
      <c r="G216" s="14">
        <f>COUNTIF($E$9:E216,E216)</f>
        <v>157</v>
      </c>
      <c r="H216" s="60"/>
      <c r="I216" s="5"/>
    </row>
    <row r="217" spans="2:9" x14ac:dyDescent="0.35">
      <c r="B217" s="15"/>
      <c r="C217" s="33"/>
      <c r="D217" s="1">
        <f>+tblRace4G[[#This Row],[Position]]</f>
        <v>0</v>
      </c>
      <c r="E217" s="14" t="str">
        <f>IFERROR(VLOOKUP('Race4-Girl'!$C217,TeamDec!$D$9:$H$465,5,FALSE),"")</f>
        <v/>
      </c>
      <c r="F217" s="16" t="str">
        <f>IFERROR(VLOOKUP('Race4-Girl'!$C217,TeamDec!$D$9:$H$465,3,FALSE),"")</f>
        <v/>
      </c>
      <c r="G217" s="14">
        <f>COUNTIF($E$9:E217,E217)</f>
        <v>158</v>
      </c>
      <c r="H217" s="60"/>
      <c r="I217" s="5"/>
    </row>
    <row r="218" spans="2:9" x14ac:dyDescent="0.35">
      <c r="B218" s="15"/>
      <c r="C218" s="33"/>
      <c r="D218" s="1">
        <f>+tblRace4G[[#This Row],[Position]]</f>
        <v>0</v>
      </c>
      <c r="E218" s="14" t="str">
        <f>IFERROR(VLOOKUP('Race4-Girl'!$C218,TeamDec!$D$9:$H$465,5,FALSE),"")</f>
        <v/>
      </c>
      <c r="F218" s="16" t="str">
        <f>IFERROR(VLOOKUP('Race4-Girl'!$C218,TeamDec!$D$9:$H$465,3,FALSE),"")</f>
        <v/>
      </c>
      <c r="G218" s="14">
        <f>COUNTIF($E$9:E218,E218)</f>
        <v>159</v>
      </c>
      <c r="H218" s="60"/>
      <c r="I218" s="5"/>
    </row>
    <row r="219" spans="2:9" x14ac:dyDescent="0.35">
      <c r="B219" s="15"/>
      <c r="C219" s="33"/>
      <c r="D219" s="1">
        <f>+tblRace4G[[#This Row],[Position]]</f>
        <v>0</v>
      </c>
      <c r="E219" s="14" t="str">
        <f>IFERROR(VLOOKUP('Race4-Girl'!$C219,TeamDec!$D$9:$H$465,5,FALSE),"")</f>
        <v/>
      </c>
      <c r="F219" s="16" t="str">
        <f>IFERROR(VLOOKUP('Race4-Girl'!$C219,TeamDec!$D$9:$H$465,3,FALSE),"")</f>
        <v/>
      </c>
      <c r="G219" s="14">
        <f>COUNTIF($E$9:E219,E219)</f>
        <v>160</v>
      </c>
      <c r="H219" s="60"/>
      <c r="I219" s="5"/>
    </row>
    <row r="220" spans="2:9" x14ac:dyDescent="0.35">
      <c r="B220" s="15"/>
      <c r="C220" s="33"/>
      <c r="D220" s="1">
        <f>+tblRace4G[[#This Row],[Position]]</f>
        <v>0</v>
      </c>
      <c r="E220" s="14" t="str">
        <f>IFERROR(VLOOKUP('Race4-Girl'!$C220,TeamDec!$D$9:$H$465,5,FALSE),"")</f>
        <v/>
      </c>
      <c r="F220" s="16" t="str">
        <f>IFERROR(VLOOKUP('Race4-Girl'!$C220,TeamDec!$D$9:$H$465,3,FALSE),"")</f>
        <v/>
      </c>
      <c r="G220" s="14">
        <f>COUNTIF($E$9:E220,E220)</f>
        <v>161</v>
      </c>
      <c r="H220" s="60"/>
      <c r="I220" s="5"/>
    </row>
    <row r="221" spans="2:9" x14ac:dyDescent="0.35">
      <c r="B221" s="15"/>
      <c r="C221" s="33"/>
      <c r="D221" s="1">
        <f>+tblRace4G[[#This Row],[Position]]</f>
        <v>0</v>
      </c>
      <c r="E221" s="14" t="str">
        <f>IFERROR(VLOOKUP('Race4-Girl'!$C221,TeamDec!$D$9:$H$465,5,FALSE),"")</f>
        <v/>
      </c>
      <c r="F221" s="16" t="str">
        <f>IFERROR(VLOOKUP('Race4-Girl'!$C221,TeamDec!$D$9:$H$465,3,FALSE),"")</f>
        <v/>
      </c>
      <c r="G221" s="14">
        <f>COUNTIF($E$9:E221,E221)</f>
        <v>162</v>
      </c>
      <c r="H221" s="60"/>
      <c r="I221" s="5"/>
    </row>
    <row r="222" spans="2:9" x14ac:dyDescent="0.35">
      <c r="B222" s="15"/>
      <c r="C222" s="33"/>
      <c r="D222" s="1">
        <f>+tblRace4G[[#This Row],[Position]]</f>
        <v>0</v>
      </c>
      <c r="E222" s="14" t="str">
        <f>IFERROR(VLOOKUP('Race4-Girl'!$C222,TeamDec!$D$9:$H$465,5,FALSE),"")</f>
        <v/>
      </c>
      <c r="F222" s="16" t="str">
        <f>IFERROR(VLOOKUP('Race4-Girl'!$C222,TeamDec!$D$9:$H$465,3,FALSE),"")</f>
        <v/>
      </c>
      <c r="G222" s="14">
        <f>COUNTIF($E$9:E222,E222)</f>
        <v>163</v>
      </c>
      <c r="H222" s="60"/>
      <c r="I222" s="5"/>
    </row>
    <row r="223" spans="2:9" x14ac:dyDescent="0.35">
      <c r="B223" s="15"/>
      <c r="C223" s="33"/>
      <c r="D223" s="1">
        <f>+tblRace4G[[#This Row],[Position]]</f>
        <v>0</v>
      </c>
      <c r="E223" s="14" t="str">
        <f>IFERROR(VLOOKUP('Race4-Girl'!$C223,TeamDec!$D$9:$H$465,5,FALSE),"")</f>
        <v/>
      </c>
      <c r="F223" s="16" t="str">
        <f>IFERROR(VLOOKUP('Race4-Girl'!$C223,TeamDec!$D$9:$H$465,3,FALSE),"")</f>
        <v/>
      </c>
      <c r="G223" s="14">
        <f>COUNTIF($E$9:E223,E223)</f>
        <v>164</v>
      </c>
      <c r="H223" s="60"/>
      <c r="I223" s="5"/>
    </row>
    <row r="224" spans="2:9" x14ac:dyDescent="0.35">
      <c r="B224" s="15"/>
      <c r="C224" s="33"/>
      <c r="D224" s="1">
        <f>+tblRace4G[[#This Row],[Position]]</f>
        <v>0</v>
      </c>
      <c r="E224" s="14" t="str">
        <f>IFERROR(VLOOKUP('Race4-Girl'!$C224,TeamDec!$D$9:$H$465,5,FALSE),"")</f>
        <v/>
      </c>
      <c r="F224" s="16" t="str">
        <f>IFERROR(VLOOKUP('Race4-Girl'!$C224,TeamDec!$D$9:$H$465,3,FALSE),"")</f>
        <v/>
      </c>
      <c r="G224" s="14">
        <f>COUNTIF($E$9:E224,E224)</f>
        <v>165</v>
      </c>
      <c r="H224" s="60"/>
      <c r="I224" s="5"/>
    </row>
    <row r="225" spans="2:9" x14ac:dyDescent="0.35">
      <c r="B225" s="15"/>
      <c r="C225" s="33"/>
      <c r="D225" s="1">
        <f>+tblRace4G[[#This Row],[Position]]</f>
        <v>0</v>
      </c>
      <c r="E225" s="14" t="str">
        <f>IFERROR(VLOOKUP('Race4-Girl'!$C225,TeamDec!$D$9:$H$465,5,FALSE),"")</f>
        <v/>
      </c>
      <c r="F225" s="16" t="str">
        <f>IFERROR(VLOOKUP('Race4-Girl'!$C225,TeamDec!$D$9:$H$465,3,FALSE),"")</f>
        <v/>
      </c>
      <c r="G225" s="14">
        <f>COUNTIF($E$9:E225,E225)</f>
        <v>166</v>
      </c>
      <c r="H225" s="60"/>
      <c r="I225" s="5"/>
    </row>
    <row r="226" spans="2:9" x14ac:dyDescent="0.35">
      <c r="B226" s="15"/>
      <c r="C226" s="33"/>
      <c r="D226" s="1">
        <f>+tblRace4G[[#This Row],[Position]]</f>
        <v>0</v>
      </c>
      <c r="E226" s="14" t="str">
        <f>IFERROR(VLOOKUP('Race4-Girl'!$C226,TeamDec!$D$9:$H$465,5,FALSE),"")</f>
        <v/>
      </c>
      <c r="F226" s="16" t="str">
        <f>IFERROR(VLOOKUP('Race4-Girl'!$C226,TeamDec!$D$9:$H$465,3,FALSE),"")</f>
        <v/>
      </c>
      <c r="G226" s="14">
        <f>COUNTIF($E$9:E226,E226)</f>
        <v>167</v>
      </c>
      <c r="H226" s="60"/>
      <c r="I226" s="5"/>
    </row>
    <row r="227" spans="2:9" x14ac:dyDescent="0.35">
      <c r="B227" s="15"/>
      <c r="C227" s="33"/>
      <c r="D227" s="1">
        <f>+tblRace4G[[#This Row],[Position]]</f>
        <v>0</v>
      </c>
      <c r="E227" s="14" t="str">
        <f>IFERROR(VLOOKUP('Race4-Girl'!$C227,TeamDec!$D$9:$H$465,5,FALSE),"")</f>
        <v/>
      </c>
      <c r="F227" s="16" t="str">
        <f>IFERROR(VLOOKUP('Race4-Girl'!$C227,TeamDec!$D$9:$H$465,3,FALSE),"")</f>
        <v/>
      </c>
      <c r="G227" s="14">
        <f>COUNTIF($E$9:E227,E227)</f>
        <v>168</v>
      </c>
      <c r="H227" s="60"/>
      <c r="I227" s="5"/>
    </row>
    <row r="228" spans="2:9" x14ac:dyDescent="0.35">
      <c r="B228" s="15"/>
      <c r="C228" s="33"/>
      <c r="D228" s="1">
        <f>+tblRace4G[[#This Row],[Position]]</f>
        <v>0</v>
      </c>
      <c r="E228" s="14" t="str">
        <f>IFERROR(VLOOKUP('Race4-Girl'!$C228,TeamDec!$D$9:$H$465,5,FALSE),"")</f>
        <v/>
      </c>
      <c r="F228" s="16" t="str">
        <f>IFERROR(VLOOKUP('Race4-Girl'!$C228,TeamDec!$D$9:$H$465,3,FALSE),"")</f>
        <v/>
      </c>
      <c r="G228" s="14">
        <f>COUNTIF($E$9:E228,E228)</f>
        <v>169</v>
      </c>
      <c r="H228" s="60"/>
      <c r="I228" s="5"/>
    </row>
    <row r="229" spans="2:9" x14ac:dyDescent="0.35">
      <c r="B229" s="15"/>
      <c r="C229" s="33"/>
      <c r="D229" s="1">
        <f>+tblRace4G[[#This Row],[Position]]</f>
        <v>0</v>
      </c>
      <c r="E229" s="14" t="str">
        <f>IFERROR(VLOOKUP('Race4-Girl'!$C229,TeamDec!$D$9:$H$465,5,FALSE),"")</f>
        <v/>
      </c>
      <c r="F229" s="16" t="str">
        <f>IFERROR(VLOOKUP('Race4-Girl'!$C229,TeamDec!$D$9:$H$465,3,FALSE),"")</f>
        <v/>
      </c>
      <c r="G229" s="14">
        <f>COUNTIF($E$9:E229,E229)</f>
        <v>170</v>
      </c>
      <c r="H229" s="60"/>
      <c r="I229" s="5"/>
    </row>
    <row r="230" spans="2:9" x14ac:dyDescent="0.35">
      <c r="B230" s="15"/>
      <c r="C230" s="33"/>
      <c r="D230" s="1">
        <f>+tblRace4G[[#This Row],[Position]]</f>
        <v>0</v>
      </c>
      <c r="E230" s="14" t="str">
        <f>IFERROR(VLOOKUP('Race4-Girl'!$C230,TeamDec!$D$9:$H$465,5,FALSE),"")</f>
        <v/>
      </c>
      <c r="F230" s="16" t="str">
        <f>IFERROR(VLOOKUP('Race4-Girl'!$C230,TeamDec!$D$9:$H$465,3,FALSE),"")</f>
        <v/>
      </c>
      <c r="G230" s="14">
        <f>COUNTIF($E$9:E230,E230)</f>
        <v>171</v>
      </c>
      <c r="H230" s="60"/>
      <c r="I230" s="5"/>
    </row>
    <row r="231" spans="2:9" x14ac:dyDescent="0.35">
      <c r="B231" s="15"/>
      <c r="C231" s="33"/>
      <c r="D231" s="1">
        <f>+tblRace4G[[#This Row],[Position]]</f>
        <v>0</v>
      </c>
      <c r="E231" s="14" t="str">
        <f>IFERROR(VLOOKUP('Race4-Girl'!$C231,TeamDec!$D$9:$H$465,5,FALSE),"")</f>
        <v/>
      </c>
      <c r="F231" s="16" t="str">
        <f>IFERROR(VLOOKUP('Race4-Girl'!$C231,TeamDec!$D$9:$H$465,3,FALSE),"")</f>
        <v/>
      </c>
      <c r="G231" s="14">
        <f>COUNTIF($E$9:E231,E231)</f>
        <v>172</v>
      </c>
      <c r="H231" s="60"/>
      <c r="I231" s="5"/>
    </row>
    <row r="232" spans="2:9" x14ac:dyDescent="0.35">
      <c r="B232" s="15"/>
      <c r="C232" s="33"/>
      <c r="D232" s="1">
        <f>+tblRace4G[[#This Row],[Position]]</f>
        <v>0</v>
      </c>
      <c r="E232" s="14" t="str">
        <f>IFERROR(VLOOKUP('Race4-Girl'!$C232,TeamDec!$D$9:$H$465,5,FALSE),"")</f>
        <v/>
      </c>
      <c r="F232" s="16" t="str">
        <f>IFERROR(VLOOKUP('Race4-Girl'!$C232,TeamDec!$D$9:$H$465,3,FALSE),"")</f>
        <v/>
      </c>
      <c r="G232" s="14">
        <f>COUNTIF($E$9:E232,E232)</f>
        <v>173</v>
      </c>
      <c r="H232" s="60"/>
      <c r="I232" s="5"/>
    </row>
    <row r="233" spans="2:9" x14ac:dyDescent="0.35">
      <c r="B233" s="15"/>
      <c r="C233" s="33"/>
      <c r="D233" s="1">
        <f>+tblRace4G[[#This Row],[Position]]</f>
        <v>0</v>
      </c>
      <c r="E233" s="14" t="str">
        <f>IFERROR(VLOOKUP('Race4-Girl'!$C233,TeamDec!$D$9:$H$465,5,FALSE),"")</f>
        <v/>
      </c>
      <c r="F233" s="16" t="str">
        <f>IFERROR(VLOOKUP('Race4-Girl'!$C233,TeamDec!$D$9:$H$465,3,FALSE),"")</f>
        <v/>
      </c>
      <c r="G233" s="14">
        <f>COUNTIF($E$9:E233,E233)</f>
        <v>174</v>
      </c>
      <c r="H233" s="60"/>
      <c r="I233" s="5"/>
    </row>
    <row r="234" spans="2:9" x14ac:dyDescent="0.35">
      <c r="B234" s="15"/>
      <c r="C234" s="33"/>
      <c r="D234" s="1">
        <f>+tblRace4G[[#This Row],[Position]]</f>
        <v>0</v>
      </c>
      <c r="E234" s="14" t="str">
        <f>IFERROR(VLOOKUP('Race4-Girl'!$C234,TeamDec!$D$9:$H$465,5,FALSE),"")</f>
        <v/>
      </c>
      <c r="F234" s="16" t="str">
        <f>IFERROR(VLOOKUP('Race4-Girl'!$C234,TeamDec!$D$9:$H$465,3,FALSE),"")</f>
        <v/>
      </c>
      <c r="G234" s="14">
        <f>COUNTIF($E$9:E234,E234)</f>
        <v>175</v>
      </c>
      <c r="H234" s="60"/>
      <c r="I234" s="5"/>
    </row>
    <row r="235" spans="2:9" x14ac:dyDescent="0.35">
      <c r="B235" s="15"/>
      <c r="C235" s="33"/>
      <c r="D235" s="1">
        <f>+tblRace4G[[#This Row],[Position]]</f>
        <v>0</v>
      </c>
      <c r="E235" s="14" t="str">
        <f>IFERROR(VLOOKUP('Race4-Girl'!$C235,TeamDec!$D$9:$H$465,5,FALSE),"")</f>
        <v/>
      </c>
      <c r="F235" s="16" t="str">
        <f>IFERROR(VLOOKUP('Race4-Girl'!$C235,TeamDec!$D$9:$H$465,3,FALSE),"")</f>
        <v/>
      </c>
      <c r="G235" s="14">
        <f>COUNTIF($E$9:E235,E235)</f>
        <v>176</v>
      </c>
      <c r="H235" s="60"/>
      <c r="I235" s="5"/>
    </row>
    <row r="236" spans="2:9" x14ac:dyDescent="0.35">
      <c r="B236" s="15"/>
      <c r="C236" s="33"/>
      <c r="D236" s="1">
        <f>+tblRace4G[[#This Row],[Position]]</f>
        <v>0</v>
      </c>
      <c r="E236" s="14" t="str">
        <f>IFERROR(VLOOKUP('Race4-Girl'!$C236,TeamDec!$D$9:$H$465,5,FALSE),"")</f>
        <v/>
      </c>
      <c r="F236" s="16" t="str">
        <f>IFERROR(VLOOKUP('Race4-Girl'!$C236,TeamDec!$D$9:$H$465,3,FALSE),"")</f>
        <v/>
      </c>
      <c r="G236" s="14">
        <f>COUNTIF($E$9:E236,E236)</f>
        <v>177</v>
      </c>
      <c r="H236" s="60"/>
      <c r="I236" s="5"/>
    </row>
    <row r="237" spans="2:9" x14ac:dyDescent="0.35">
      <c r="B237" s="15"/>
      <c r="C237" s="33"/>
      <c r="D237" s="1">
        <f>+tblRace4G[[#This Row],[Position]]</f>
        <v>0</v>
      </c>
      <c r="E237" s="14" t="str">
        <f>IFERROR(VLOOKUP('Race4-Girl'!$C237,TeamDec!$D$9:$H$465,5,FALSE),"")</f>
        <v/>
      </c>
      <c r="F237" s="16" t="str">
        <f>IFERROR(VLOOKUP('Race4-Girl'!$C237,TeamDec!$D$9:$H$465,3,FALSE),"")</f>
        <v/>
      </c>
      <c r="G237" s="14">
        <f>COUNTIF($E$9:E237,E237)</f>
        <v>178</v>
      </c>
      <c r="H237" s="60"/>
      <c r="I237" s="5"/>
    </row>
    <row r="238" spans="2:9" x14ac:dyDescent="0.35">
      <c r="B238" s="15"/>
      <c r="C238" s="33"/>
      <c r="D238" s="1">
        <f>+tblRace4G[[#This Row],[Position]]</f>
        <v>0</v>
      </c>
      <c r="E238" s="14" t="str">
        <f>IFERROR(VLOOKUP('Race4-Girl'!$C238,TeamDec!$D$9:$H$465,5,FALSE),"")</f>
        <v/>
      </c>
      <c r="F238" s="16" t="str">
        <f>IFERROR(VLOOKUP('Race4-Girl'!$C238,TeamDec!$D$9:$H$465,3,FALSE),"")</f>
        <v/>
      </c>
      <c r="G238" s="14">
        <f>COUNTIF($E$9:E238,E238)</f>
        <v>179</v>
      </c>
      <c r="H238" s="60"/>
      <c r="I238" s="5"/>
    </row>
    <row r="239" spans="2:9" x14ac:dyDescent="0.35">
      <c r="B239" s="15"/>
      <c r="C239" s="33"/>
      <c r="D239" s="1">
        <f>+tblRace4G[[#This Row],[Position]]</f>
        <v>0</v>
      </c>
      <c r="E239" s="14" t="str">
        <f>IFERROR(VLOOKUP('Race4-Girl'!$C239,TeamDec!$D$9:$H$465,5,FALSE),"")</f>
        <v/>
      </c>
      <c r="F239" s="16" t="str">
        <f>IFERROR(VLOOKUP('Race4-Girl'!$C239,TeamDec!$D$9:$H$465,3,FALSE),"")</f>
        <v/>
      </c>
      <c r="G239" s="14">
        <f>COUNTIF($E$9:E239,E239)</f>
        <v>180</v>
      </c>
      <c r="H239" s="60"/>
      <c r="I239" s="5"/>
    </row>
    <row r="240" spans="2:9" x14ac:dyDescent="0.35">
      <c r="B240" s="15"/>
      <c r="C240" s="33"/>
      <c r="D240" s="1">
        <f>+tblRace4G[[#This Row],[Position]]</f>
        <v>0</v>
      </c>
      <c r="E240" s="14" t="str">
        <f>IFERROR(VLOOKUP('Race4-Girl'!$C240,TeamDec!$D$9:$H$465,5,FALSE),"")</f>
        <v/>
      </c>
      <c r="F240" s="16" t="str">
        <f>IFERROR(VLOOKUP('Race4-Girl'!$C240,TeamDec!$D$9:$H$465,3,FALSE),"")</f>
        <v/>
      </c>
      <c r="G240" s="14">
        <f>COUNTIF($E$9:E240,E240)</f>
        <v>181</v>
      </c>
      <c r="H240" s="60"/>
      <c r="I240" s="5"/>
    </row>
    <row r="241" spans="2:9" x14ac:dyDescent="0.35">
      <c r="B241" s="15"/>
      <c r="C241" s="33"/>
      <c r="D241" s="1">
        <f>+tblRace4G[[#This Row],[Position]]</f>
        <v>0</v>
      </c>
      <c r="E241" s="14" t="str">
        <f>IFERROR(VLOOKUP('Race4-Girl'!$C241,TeamDec!$D$9:$H$465,5,FALSE),"")</f>
        <v/>
      </c>
      <c r="F241" s="16" t="str">
        <f>IFERROR(VLOOKUP('Race4-Girl'!$C241,TeamDec!$D$9:$H$465,3,FALSE),"")</f>
        <v/>
      </c>
      <c r="G241" s="14">
        <f>COUNTIF($E$9:E241,E241)</f>
        <v>182</v>
      </c>
      <c r="H241" s="60"/>
      <c r="I241" s="5"/>
    </row>
    <row r="242" spans="2:9" x14ac:dyDescent="0.35">
      <c r="B242" s="15"/>
      <c r="C242" s="33"/>
      <c r="D242" s="1">
        <f>+tblRace4G[[#This Row],[Position]]</f>
        <v>0</v>
      </c>
      <c r="E242" s="14" t="str">
        <f>IFERROR(VLOOKUP('Race4-Girl'!$C242,TeamDec!$D$9:$H$465,5,FALSE),"")</f>
        <v/>
      </c>
      <c r="F242" s="16" t="str">
        <f>IFERROR(VLOOKUP('Race4-Girl'!$C242,TeamDec!$D$9:$H$465,3,FALSE),"")</f>
        <v/>
      </c>
      <c r="G242" s="14">
        <f>COUNTIF($E$9:E242,E242)</f>
        <v>183</v>
      </c>
      <c r="H242" s="60"/>
      <c r="I242" s="5"/>
    </row>
    <row r="243" spans="2:9" x14ac:dyDescent="0.35">
      <c r="B243" s="15"/>
      <c r="C243" s="33"/>
      <c r="D243" s="1">
        <f>+tblRace4G[[#This Row],[Position]]</f>
        <v>0</v>
      </c>
      <c r="E243" s="14" t="str">
        <f>IFERROR(VLOOKUP('Race4-Girl'!$C243,TeamDec!$D$9:$H$465,5,FALSE),"")</f>
        <v/>
      </c>
      <c r="F243" s="16" t="str">
        <f>IFERROR(VLOOKUP('Race4-Girl'!$C243,TeamDec!$D$9:$H$465,3,FALSE),"")</f>
        <v/>
      </c>
      <c r="G243" s="14">
        <f>COUNTIF($E$9:E243,E243)</f>
        <v>184</v>
      </c>
      <c r="H243" s="60"/>
      <c r="I243" s="5"/>
    </row>
    <row r="244" spans="2:9" x14ac:dyDescent="0.35">
      <c r="B244" s="15"/>
      <c r="C244" s="33"/>
      <c r="D244" s="1">
        <f>+tblRace4G[[#This Row],[Position]]</f>
        <v>0</v>
      </c>
      <c r="E244" s="14" t="str">
        <f>IFERROR(VLOOKUP('Race4-Girl'!$C244,TeamDec!$D$9:$H$465,5,FALSE),"")</f>
        <v/>
      </c>
      <c r="F244" s="16" t="str">
        <f>IFERROR(VLOOKUP('Race4-Girl'!$C244,TeamDec!$D$9:$H$465,3,FALSE),"")</f>
        <v/>
      </c>
      <c r="G244" s="14">
        <f>COUNTIF($E$9:E244,E244)</f>
        <v>185</v>
      </c>
      <c r="H244" s="60"/>
      <c r="I244" s="5"/>
    </row>
    <row r="245" spans="2:9" x14ac:dyDescent="0.35">
      <c r="B245" s="15"/>
      <c r="C245" s="33"/>
      <c r="D245" s="1">
        <f>+tblRace4G[[#This Row],[Position]]</f>
        <v>0</v>
      </c>
      <c r="E245" s="14" t="str">
        <f>IFERROR(VLOOKUP('Race4-Girl'!$C245,TeamDec!$D$9:$H$465,5,FALSE),"")</f>
        <v/>
      </c>
      <c r="F245" s="16" t="str">
        <f>IFERROR(VLOOKUP('Race4-Girl'!$C245,TeamDec!$D$9:$H$465,3,FALSE),"")</f>
        <v/>
      </c>
      <c r="G245" s="14">
        <f>COUNTIF($E$9:E245,E245)</f>
        <v>186</v>
      </c>
      <c r="H245" s="60"/>
      <c r="I245" s="5"/>
    </row>
    <row r="246" spans="2:9" x14ac:dyDescent="0.35">
      <c r="B246" s="15"/>
      <c r="C246" s="33"/>
      <c r="D246" s="1">
        <f>+tblRace4G[[#This Row],[Position]]</f>
        <v>0</v>
      </c>
      <c r="E246" s="14" t="str">
        <f>IFERROR(VLOOKUP('Race4-Girl'!$C246,TeamDec!$D$9:$H$465,5,FALSE),"")</f>
        <v/>
      </c>
      <c r="F246" s="16" t="str">
        <f>IFERROR(VLOOKUP('Race4-Girl'!$C246,TeamDec!$D$9:$H$465,3,FALSE),"")</f>
        <v/>
      </c>
      <c r="G246" s="14">
        <f>COUNTIF($E$9:E246,E246)</f>
        <v>187</v>
      </c>
      <c r="H246" s="60"/>
      <c r="I246" s="5"/>
    </row>
    <row r="247" spans="2:9" x14ac:dyDescent="0.35">
      <c r="B247" s="15"/>
      <c r="C247" s="33"/>
      <c r="D247" s="1">
        <f>+tblRace4G[[#This Row],[Position]]</f>
        <v>0</v>
      </c>
      <c r="E247" s="14" t="str">
        <f>IFERROR(VLOOKUP('Race4-Girl'!$C247,TeamDec!$D$9:$H$465,5,FALSE),"")</f>
        <v/>
      </c>
      <c r="F247" s="16" t="str">
        <f>IFERROR(VLOOKUP('Race4-Girl'!$C247,TeamDec!$D$9:$H$465,3,FALSE),"")</f>
        <v/>
      </c>
      <c r="G247" s="14">
        <f>COUNTIF($E$9:E247,E247)</f>
        <v>188</v>
      </c>
      <c r="H247" s="60"/>
      <c r="I247" s="5"/>
    </row>
    <row r="248" spans="2:9" x14ac:dyDescent="0.35">
      <c r="B248" s="15"/>
      <c r="C248" s="33"/>
      <c r="D248" s="1">
        <f>+tblRace4G[[#This Row],[Position]]</f>
        <v>0</v>
      </c>
      <c r="E248" s="14" t="str">
        <f>IFERROR(VLOOKUP('Race4-Girl'!$C248,TeamDec!$D$9:$H$465,5,FALSE),"")</f>
        <v/>
      </c>
      <c r="F248" s="16" t="str">
        <f>IFERROR(VLOOKUP('Race4-Girl'!$C248,TeamDec!$D$9:$H$465,3,FALSE),"")</f>
        <v/>
      </c>
      <c r="G248" s="14">
        <f>COUNTIF($E$9:E248,E248)</f>
        <v>189</v>
      </c>
      <c r="H248" s="60"/>
      <c r="I248" s="5"/>
    </row>
    <row r="249" spans="2:9" x14ac:dyDescent="0.35">
      <c r="B249" s="15"/>
      <c r="C249" s="33"/>
      <c r="D249" s="1">
        <f>+tblRace4G[[#This Row],[Position]]</f>
        <v>0</v>
      </c>
      <c r="E249" s="14" t="str">
        <f>IFERROR(VLOOKUP('Race4-Girl'!$C249,TeamDec!$D$9:$H$465,5,FALSE),"")</f>
        <v/>
      </c>
      <c r="F249" s="16" t="str">
        <f>IFERROR(VLOOKUP('Race4-Girl'!$C249,TeamDec!$D$9:$H$465,3,FALSE),"")</f>
        <v/>
      </c>
      <c r="G249" s="14">
        <f>COUNTIF($E$9:E249,E249)</f>
        <v>190</v>
      </c>
      <c r="H249" s="60"/>
      <c r="I249" s="5"/>
    </row>
    <row r="250" spans="2:9" x14ac:dyDescent="0.35">
      <c r="B250" s="15"/>
      <c r="C250" s="33"/>
      <c r="D250" s="1">
        <f>+tblRace4G[[#This Row],[Position]]</f>
        <v>0</v>
      </c>
      <c r="E250" s="14" t="str">
        <f>IFERROR(VLOOKUP('Race4-Girl'!$C250,TeamDec!$D$9:$H$465,5,FALSE),"")</f>
        <v/>
      </c>
      <c r="F250" s="16" t="str">
        <f>IFERROR(VLOOKUP('Race4-Girl'!$C250,TeamDec!$D$9:$H$465,3,FALSE),"")</f>
        <v/>
      </c>
      <c r="G250" s="14">
        <f>COUNTIF($E$9:E250,E250)</f>
        <v>191</v>
      </c>
      <c r="H250" s="60"/>
      <c r="I250" s="5"/>
    </row>
    <row r="251" spans="2:9" x14ac:dyDescent="0.35">
      <c r="B251" s="15"/>
      <c r="C251" s="33"/>
      <c r="D251" s="1">
        <f>+tblRace4G[[#This Row],[Position]]</f>
        <v>0</v>
      </c>
      <c r="E251" s="14" t="str">
        <f>IFERROR(VLOOKUP('Race4-Girl'!$C251,TeamDec!$D$9:$H$465,5,FALSE),"")</f>
        <v/>
      </c>
      <c r="F251" s="16" t="str">
        <f>IFERROR(VLOOKUP('Race4-Girl'!$C251,TeamDec!$D$9:$H$465,3,FALSE),"")</f>
        <v/>
      </c>
      <c r="G251" s="14">
        <f>COUNTIF($E$9:E251,E251)</f>
        <v>192</v>
      </c>
      <c r="H251" s="60"/>
      <c r="I251" s="5"/>
    </row>
    <row r="252" spans="2:9" x14ac:dyDescent="0.35">
      <c r="B252" s="15"/>
      <c r="C252" s="33"/>
      <c r="D252" s="1">
        <f>+tblRace4G[[#This Row],[Position]]</f>
        <v>0</v>
      </c>
      <c r="E252" s="14" t="str">
        <f>IFERROR(VLOOKUP('Race4-Girl'!$C252,TeamDec!$D$9:$H$465,5,FALSE),"")</f>
        <v/>
      </c>
      <c r="F252" s="16" t="str">
        <f>IFERROR(VLOOKUP('Race4-Girl'!$C252,TeamDec!$D$9:$H$465,3,FALSE),"")</f>
        <v/>
      </c>
      <c r="G252" s="14">
        <f>COUNTIF($E$9:E252,E252)</f>
        <v>193</v>
      </c>
      <c r="H252" s="60"/>
      <c r="I252" s="5"/>
    </row>
    <row r="253" spans="2:9" x14ac:dyDescent="0.35">
      <c r="B253" s="15"/>
      <c r="C253" s="33"/>
      <c r="D253" s="1">
        <f>+tblRace4G[[#This Row],[Position]]</f>
        <v>0</v>
      </c>
      <c r="E253" s="14" t="str">
        <f>IFERROR(VLOOKUP('Race4-Girl'!$C253,TeamDec!$D$9:$H$465,5,FALSE),"")</f>
        <v/>
      </c>
      <c r="F253" s="16" t="str">
        <f>IFERROR(VLOOKUP('Race4-Girl'!$C253,TeamDec!$D$9:$H$465,3,FALSE),"")</f>
        <v/>
      </c>
      <c r="G253" s="14">
        <f>COUNTIF($E$9:E253,E253)</f>
        <v>194</v>
      </c>
      <c r="H253" s="60"/>
      <c r="I253" s="5"/>
    </row>
    <row r="254" spans="2:9" x14ac:dyDescent="0.35">
      <c r="B254" s="15"/>
      <c r="C254" s="33"/>
      <c r="D254" s="1">
        <f>+tblRace4G[[#This Row],[Position]]</f>
        <v>0</v>
      </c>
      <c r="E254" s="14" t="str">
        <f>IFERROR(VLOOKUP('Race4-Girl'!$C254,TeamDec!$D$9:$H$465,5,FALSE),"")</f>
        <v/>
      </c>
      <c r="F254" s="16" t="str">
        <f>IFERROR(VLOOKUP('Race4-Girl'!$C254,TeamDec!$D$9:$H$465,3,FALSE),"")</f>
        <v/>
      </c>
      <c r="G254" s="14">
        <f>COUNTIF($E$9:E254,E254)</f>
        <v>195</v>
      </c>
      <c r="H254" s="60"/>
      <c r="I254" s="5"/>
    </row>
    <row r="255" spans="2:9" x14ac:dyDescent="0.35">
      <c r="B255" s="15"/>
      <c r="C255" s="33"/>
      <c r="D255" s="1">
        <f>+tblRace4G[[#This Row],[Position]]</f>
        <v>0</v>
      </c>
      <c r="E255" s="14" t="str">
        <f>IFERROR(VLOOKUP('Race4-Girl'!$C255,TeamDec!$D$9:$H$465,5,FALSE),"")</f>
        <v/>
      </c>
      <c r="F255" s="16" t="str">
        <f>IFERROR(VLOOKUP('Race4-Girl'!$C255,TeamDec!$D$9:$H$465,3,FALSE),"")</f>
        <v/>
      </c>
      <c r="G255" s="14">
        <f>COUNTIF($E$9:E255,E255)</f>
        <v>196</v>
      </c>
      <c r="H255" s="60"/>
      <c r="I255" s="5"/>
    </row>
    <row r="256" spans="2:9" x14ac:dyDescent="0.35">
      <c r="B256" s="15"/>
      <c r="C256" s="33"/>
      <c r="D256" s="1">
        <f>+tblRace4G[[#This Row],[Position]]</f>
        <v>0</v>
      </c>
      <c r="E256" s="14" t="str">
        <f>IFERROR(VLOOKUP('Race4-Girl'!$C256,TeamDec!$D$9:$H$465,5,FALSE),"")</f>
        <v/>
      </c>
      <c r="F256" s="16" t="str">
        <f>IFERROR(VLOOKUP('Race4-Girl'!$C256,TeamDec!$D$9:$H$465,3,FALSE),"")</f>
        <v/>
      </c>
      <c r="G256" s="14">
        <f>COUNTIF($E$9:E256,E256)</f>
        <v>197</v>
      </c>
      <c r="H256" s="60"/>
      <c r="I256" s="5"/>
    </row>
    <row r="257" spans="2:9" x14ac:dyDescent="0.35">
      <c r="B257" s="15"/>
      <c r="C257" s="33"/>
      <c r="D257" s="1">
        <f>+tblRace4G[[#This Row],[Position]]</f>
        <v>0</v>
      </c>
      <c r="E257" s="14" t="str">
        <f>IFERROR(VLOOKUP('Race4-Girl'!$C257,TeamDec!$D$9:$H$465,5,FALSE),"")</f>
        <v/>
      </c>
      <c r="F257" s="16" t="str">
        <f>IFERROR(VLOOKUP('Race4-Girl'!$C257,TeamDec!$D$9:$H$465,3,FALSE),"")</f>
        <v/>
      </c>
      <c r="G257" s="14">
        <f>COUNTIF($E$9:E257,E257)</f>
        <v>198</v>
      </c>
      <c r="H257" s="60"/>
      <c r="I257" s="5"/>
    </row>
    <row r="258" spans="2:9" x14ac:dyDescent="0.35">
      <c r="B258" s="15"/>
      <c r="C258" s="33"/>
      <c r="D258" s="1">
        <f>+tblRace4G[[#This Row],[Position]]</f>
        <v>0</v>
      </c>
      <c r="E258" s="14" t="str">
        <f>IFERROR(VLOOKUP('Race4-Girl'!$C258,TeamDec!$D$9:$H$465,5,FALSE),"")</f>
        <v/>
      </c>
      <c r="F258" s="16" t="str">
        <f>IFERROR(VLOOKUP('Race4-Girl'!$C258,TeamDec!$D$9:$H$465,3,FALSE),"")</f>
        <v/>
      </c>
      <c r="G258" s="14">
        <f>COUNTIF($E$9:E258,E258)</f>
        <v>199</v>
      </c>
      <c r="H258" s="60"/>
      <c r="I258" s="5"/>
    </row>
    <row r="259" spans="2:9" x14ac:dyDescent="0.35">
      <c r="B259" s="15"/>
      <c r="C259" s="33"/>
      <c r="D259" s="1">
        <f>+tblRace4G[[#This Row],[Position]]</f>
        <v>0</v>
      </c>
      <c r="E259" s="14" t="str">
        <f>IFERROR(VLOOKUP('Race4-Girl'!$C259,TeamDec!$D$9:$H$465,5,FALSE),"")</f>
        <v/>
      </c>
      <c r="F259" s="16" t="str">
        <f>IFERROR(VLOOKUP('Race4-Girl'!$C259,TeamDec!$D$9:$H$465,3,FALSE),"")</f>
        <v/>
      </c>
      <c r="G259" s="14">
        <f>COUNTIF($E$9:E259,E259)</f>
        <v>200</v>
      </c>
      <c r="H259" s="60"/>
      <c r="I259" s="5"/>
    </row>
    <row r="260" spans="2:9" x14ac:dyDescent="0.35">
      <c r="B260" s="15"/>
      <c r="C260" s="33"/>
      <c r="D260" s="1">
        <f>+tblRace4G[[#This Row],[Position]]</f>
        <v>0</v>
      </c>
      <c r="E260" s="14" t="str">
        <f>IFERROR(VLOOKUP('Race4-Girl'!$C260,TeamDec!$D$9:$H$465,5,FALSE),"")</f>
        <v/>
      </c>
      <c r="F260" s="16" t="str">
        <f>IFERROR(VLOOKUP('Race4-Girl'!$C260,TeamDec!$D$9:$H$465,3,FALSE),"")</f>
        <v/>
      </c>
      <c r="G260" s="14">
        <f>COUNTIF($E$9:E260,E260)</f>
        <v>201</v>
      </c>
      <c r="H260" s="60"/>
      <c r="I260" s="5"/>
    </row>
    <row r="261" spans="2:9" x14ac:dyDescent="0.35">
      <c r="B261" s="15"/>
      <c r="C261" s="33"/>
      <c r="D261" s="1">
        <f>+tblRace4G[[#This Row],[Position]]</f>
        <v>0</v>
      </c>
      <c r="E261" s="14" t="str">
        <f>IFERROR(VLOOKUP('Race4-Girl'!$C261,TeamDec!$D$9:$H$465,5,FALSE),"")</f>
        <v/>
      </c>
      <c r="F261" s="16" t="str">
        <f>IFERROR(VLOOKUP('Race4-Girl'!$C261,TeamDec!$D$9:$H$465,3,FALSE),"")</f>
        <v/>
      </c>
      <c r="G261" s="14">
        <f>COUNTIF($E$9:E261,E261)</f>
        <v>202</v>
      </c>
      <c r="H261" s="60"/>
      <c r="I261" s="5"/>
    </row>
    <row r="262" spans="2:9" x14ac:dyDescent="0.35">
      <c r="B262" s="15"/>
      <c r="C262" s="33"/>
      <c r="D262" s="1">
        <f>+tblRace4G[[#This Row],[Position]]</f>
        <v>0</v>
      </c>
      <c r="E262" s="14" t="str">
        <f>IFERROR(VLOOKUP('Race4-Girl'!$C262,TeamDec!$D$9:$H$465,5,FALSE),"")</f>
        <v/>
      </c>
      <c r="F262" s="16" t="str">
        <f>IFERROR(VLOOKUP('Race4-Girl'!$C262,TeamDec!$D$9:$H$465,3,FALSE),"")</f>
        <v/>
      </c>
      <c r="G262" s="14">
        <f>COUNTIF($E$9:E262,E262)</f>
        <v>203</v>
      </c>
      <c r="H262" s="60"/>
      <c r="I262" s="5"/>
    </row>
    <row r="263" spans="2:9" x14ac:dyDescent="0.35">
      <c r="B263" s="15"/>
      <c r="C263" s="33"/>
      <c r="D263" s="1">
        <f>+tblRace4G[[#This Row],[Position]]</f>
        <v>0</v>
      </c>
      <c r="E263" s="14" t="str">
        <f>IFERROR(VLOOKUP('Race4-Girl'!$C263,TeamDec!$D$9:$H$465,5,FALSE),"")</f>
        <v/>
      </c>
      <c r="F263" s="16" t="str">
        <f>IFERROR(VLOOKUP('Race4-Girl'!$C263,TeamDec!$D$9:$H$465,3,FALSE),"")</f>
        <v/>
      </c>
      <c r="G263" s="14">
        <f>COUNTIF($E$9:E263,E263)</f>
        <v>204</v>
      </c>
      <c r="H263" s="60"/>
      <c r="I263" s="5"/>
    </row>
    <row r="264" spans="2:9" x14ac:dyDescent="0.35">
      <c r="B264" s="15"/>
      <c r="C264" s="33"/>
      <c r="D264" s="1">
        <f>+tblRace4G[[#This Row],[Position]]</f>
        <v>0</v>
      </c>
      <c r="E264" s="14" t="str">
        <f>IFERROR(VLOOKUP('Race4-Girl'!$C264,TeamDec!$D$9:$H$465,5,FALSE),"")</f>
        <v/>
      </c>
      <c r="F264" s="16" t="str">
        <f>IFERROR(VLOOKUP('Race4-Girl'!$C264,TeamDec!$D$9:$H$465,3,FALSE),"")</f>
        <v/>
      </c>
      <c r="G264" s="14">
        <f>COUNTIF($E$9:E264,E264)</f>
        <v>205</v>
      </c>
      <c r="H264" s="60"/>
      <c r="I264" s="5"/>
    </row>
    <row r="265" spans="2:9" x14ac:dyDescent="0.35">
      <c r="B265" s="15"/>
      <c r="C265" s="33"/>
      <c r="D265" s="1">
        <f>+tblRace4G[[#This Row],[Position]]</f>
        <v>0</v>
      </c>
      <c r="E265" s="14" t="str">
        <f>IFERROR(VLOOKUP('Race4-Girl'!$C265,TeamDec!$D$9:$H$465,5,FALSE),"")</f>
        <v/>
      </c>
      <c r="F265" s="16" t="str">
        <f>IFERROR(VLOOKUP('Race4-Girl'!$C265,TeamDec!$D$9:$H$465,3,FALSE),"")</f>
        <v/>
      </c>
      <c r="G265" s="14">
        <f>COUNTIF($E$9:E265,E265)</f>
        <v>206</v>
      </c>
      <c r="H265" s="60"/>
      <c r="I265" s="5"/>
    </row>
    <row r="266" spans="2:9" x14ac:dyDescent="0.35">
      <c r="B266" s="15"/>
      <c r="C266" s="33"/>
      <c r="D266" s="1">
        <f>+tblRace4G[[#This Row],[Position]]</f>
        <v>0</v>
      </c>
      <c r="E266" s="14" t="str">
        <f>IFERROR(VLOOKUP('Race4-Girl'!$C266,TeamDec!$D$9:$H$465,5,FALSE),"")</f>
        <v/>
      </c>
      <c r="F266" s="16" t="str">
        <f>IFERROR(VLOOKUP('Race4-Girl'!$C266,TeamDec!$D$9:$H$465,3,FALSE),"")</f>
        <v/>
      </c>
      <c r="G266" s="14">
        <f>COUNTIF($E$9:E266,E266)</f>
        <v>207</v>
      </c>
      <c r="H266" s="60"/>
      <c r="I266" s="5"/>
    </row>
    <row r="267" spans="2:9" x14ac:dyDescent="0.35">
      <c r="B267" s="15"/>
      <c r="C267" s="33"/>
      <c r="D267" s="1">
        <f>+tblRace4G[[#This Row],[Position]]</f>
        <v>0</v>
      </c>
      <c r="E267" s="14" t="str">
        <f>IFERROR(VLOOKUP('Race4-Girl'!$C267,TeamDec!$D$9:$H$465,5,FALSE),"")</f>
        <v/>
      </c>
      <c r="F267" s="16" t="str">
        <f>IFERROR(VLOOKUP('Race4-Girl'!$C267,TeamDec!$D$9:$H$465,3,FALSE),"")</f>
        <v/>
      </c>
      <c r="G267" s="14">
        <f>COUNTIF($E$9:E267,E267)</f>
        <v>208</v>
      </c>
      <c r="H267" s="60"/>
      <c r="I267" s="5"/>
    </row>
    <row r="268" spans="2:9" x14ac:dyDescent="0.35">
      <c r="B268" s="15"/>
      <c r="C268" s="33"/>
      <c r="D268" s="1">
        <f>+tblRace4G[[#This Row],[Position]]</f>
        <v>0</v>
      </c>
      <c r="E268" s="14" t="str">
        <f>IFERROR(VLOOKUP('Race4-Girl'!$C268,TeamDec!$D$9:$H$465,5,FALSE),"")</f>
        <v/>
      </c>
      <c r="F268" s="16" t="str">
        <f>IFERROR(VLOOKUP('Race4-Girl'!$C268,TeamDec!$D$9:$H$465,3,FALSE),"")</f>
        <v/>
      </c>
      <c r="G268" s="14">
        <f>COUNTIF($E$9:E268,E268)</f>
        <v>209</v>
      </c>
      <c r="H268" s="60"/>
      <c r="I268" s="5"/>
    </row>
    <row r="269" spans="2:9" x14ac:dyDescent="0.35">
      <c r="B269" s="15"/>
      <c r="C269" s="33"/>
      <c r="D269" s="1">
        <f>+tblRace4G[[#This Row],[Position]]</f>
        <v>0</v>
      </c>
      <c r="E269" s="14" t="str">
        <f>IFERROR(VLOOKUP('Race4-Girl'!$C269,TeamDec!$D$9:$H$465,5,FALSE),"")</f>
        <v/>
      </c>
      <c r="F269" s="16" t="str">
        <f>IFERROR(VLOOKUP('Race4-Girl'!$C269,TeamDec!$D$9:$H$465,3,FALSE),"")</f>
        <v/>
      </c>
      <c r="G269" s="14">
        <f>COUNTIF($E$9:E269,E269)</f>
        <v>210</v>
      </c>
      <c r="H269" s="60"/>
      <c r="I269" s="5"/>
    </row>
    <row r="270" spans="2:9" x14ac:dyDescent="0.35">
      <c r="B270" s="15"/>
      <c r="C270" s="33"/>
      <c r="D270" s="1">
        <f>+tblRace4G[[#This Row],[Position]]</f>
        <v>0</v>
      </c>
      <c r="E270" s="14" t="str">
        <f>IFERROR(VLOOKUP('Race4-Girl'!$C270,TeamDec!$D$9:$H$465,5,FALSE),"")</f>
        <v/>
      </c>
      <c r="F270" s="16" t="str">
        <f>IFERROR(VLOOKUP('Race4-Girl'!$C270,TeamDec!$D$9:$H$465,3,FALSE),"")</f>
        <v/>
      </c>
      <c r="G270" s="14">
        <f>COUNTIF($E$9:E270,E270)</f>
        <v>211</v>
      </c>
      <c r="H270" s="60"/>
      <c r="I270" s="5"/>
    </row>
    <row r="271" spans="2:9" x14ac:dyDescent="0.35">
      <c r="B271" s="15"/>
      <c r="C271" s="33"/>
      <c r="D271" s="1">
        <f>+tblRace4G[[#This Row],[Position]]</f>
        <v>0</v>
      </c>
      <c r="E271" s="14" t="str">
        <f>IFERROR(VLOOKUP('Race4-Girl'!$C271,TeamDec!$D$9:$H$465,5,FALSE),"")</f>
        <v/>
      </c>
      <c r="F271" s="16" t="str">
        <f>IFERROR(VLOOKUP('Race4-Girl'!$C271,TeamDec!$D$9:$H$465,3,FALSE),"")</f>
        <v/>
      </c>
      <c r="G271" s="14">
        <f>COUNTIF($E$9:E271,E271)</f>
        <v>212</v>
      </c>
      <c r="H271" s="60"/>
      <c r="I271" s="5"/>
    </row>
    <row r="272" spans="2:9" x14ac:dyDescent="0.35">
      <c r="B272" s="15"/>
      <c r="C272" s="33"/>
      <c r="D272" s="1">
        <f>+tblRace4G[[#This Row],[Position]]</f>
        <v>0</v>
      </c>
      <c r="E272" s="14" t="str">
        <f>IFERROR(VLOOKUP('Race4-Girl'!$C272,TeamDec!$D$9:$H$465,5,FALSE),"")</f>
        <v/>
      </c>
      <c r="F272" s="16" t="str">
        <f>IFERROR(VLOOKUP('Race4-Girl'!$C272,TeamDec!$D$9:$H$465,3,FALSE),"")</f>
        <v/>
      </c>
      <c r="G272" s="14">
        <f>COUNTIF($E$9:E272,E272)</f>
        <v>213</v>
      </c>
      <c r="H272" s="60"/>
      <c r="I272" s="5"/>
    </row>
    <row r="273" spans="2:9" x14ac:dyDescent="0.35">
      <c r="B273" s="15"/>
      <c r="C273" s="33"/>
      <c r="D273" s="1">
        <f>+tblRace4G[[#This Row],[Position]]</f>
        <v>0</v>
      </c>
      <c r="E273" s="14" t="str">
        <f>IFERROR(VLOOKUP('Race4-Girl'!$C273,TeamDec!$D$9:$H$465,5,FALSE),"")</f>
        <v/>
      </c>
      <c r="F273" s="16" t="str">
        <f>IFERROR(VLOOKUP('Race4-Girl'!$C273,TeamDec!$D$9:$H$465,3,FALSE),"")</f>
        <v/>
      </c>
      <c r="G273" s="14">
        <f>COUNTIF($E$9:E273,E273)</f>
        <v>214</v>
      </c>
      <c r="H273" s="60"/>
      <c r="I273" s="5"/>
    </row>
    <row r="274" spans="2:9" x14ac:dyDescent="0.35">
      <c r="B274" s="15"/>
      <c r="C274" s="33"/>
      <c r="D274" s="1">
        <f>+tblRace4G[[#This Row],[Position]]</f>
        <v>0</v>
      </c>
      <c r="E274" s="14" t="str">
        <f>IFERROR(VLOOKUP('Race4-Girl'!$C274,TeamDec!$D$9:$H$465,5,FALSE),"")</f>
        <v/>
      </c>
      <c r="F274" s="16" t="str">
        <f>IFERROR(VLOOKUP('Race4-Girl'!$C274,TeamDec!$D$9:$H$465,3,FALSE),"")</f>
        <v/>
      </c>
      <c r="G274" s="14">
        <f>COUNTIF($E$9:E274,E274)</f>
        <v>215</v>
      </c>
      <c r="H274" s="60"/>
      <c r="I274" s="5"/>
    </row>
    <row r="275" spans="2:9" x14ac:dyDescent="0.35">
      <c r="B275" s="15"/>
      <c r="C275" s="33"/>
      <c r="D275" s="1">
        <f>+tblRace4G[[#This Row],[Position]]</f>
        <v>0</v>
      </c>
      <c r="E275" s="14" t="str">
        <f>IFERROR(VLOOKUP('Race4-Girl'!$C275,TeamDec!$D$9:$H$465,5,FALSE),"")</f>
        <v/>
      </c>
      <c r="F275" s="16" t="str">
        <f>IFERROR(VLOOKUP('Race4-Girl'!$C275,TeamDec!$D$9:$H$465,3,FALSE),"")</f>
        <v/>
      </c>
      <c r="G275" s="14">
        <f>COUNTIF($E$9:E275,E275)</f>
        <v>216</v>
      </c>
      <c r="H275" s="60"/>
      <c r="I275" s="5"/>
    </row>
    <row r="276" spans="2:9" x14ac:dyDescent="0.35">
      <c r="B276" s="15"/>
      <c r="C276" s="33"/>
      <c r="D276" s="1">
        <f>+tblRace4G[[#This Row],[Position]]</f>
        <v>0</v>
      </c>
      <c r="E276" s="14" t="str">
        <f>IFERROR(VLOOKUP('Race4-Girl'!$C276,TeamDec!$D$9:$H$465,5,FALSE),"")</f>
        <v/>
      </c>
      <c r="F276" s="16" t="str">
        <f>IFERROR(VLOOKUP('Race4-Girl'!$C276,TeamDec!$D$9:$H$465,3,FALSE),"")</f>
        <v/>
      </c>
      <c r="G276" s="14">
        <f>COUNTIF($E$9:E276,E276)</f>
        <v>217</v>
      </c>
      <c r="H276" s="60"/>
      <c r="I276" s="5"/>
    </row>
    <row r="277" spans="2:9" x14ac:dyDescent="0.35">
      <c r="B277" s="15"/>
      <c r="C277" s="33"/>
      <c r="D277" s="1">
        <f>+tblRace4G[[#This Row],[Position]]</f>
        <v>0</v>
      </c>
      <c r="E277" s="14" t="str">
        <f>IFERROR(VLOOKUP('Race4-Girl'!$C277,TeamDec!$D$9:$H$465,5,FALSE),"")</f>
        <v/>
      </c>
      <c r="F277" s="16" t="str">
        <f>IFERROR(VLOOKUP('Race4-Girl'!$C277,TeamDec!$D$9:$H$465,3,FALSE),"")</f>
        <v/>
      </c>
      <c r="G277" s="14">
        <f>COUNTIF($E$9:E277,E277)</f>
        <v>218</v>
      </c>
      <c r="H277" s="60"/>
      <c r="I277" s="5"/>
    </row>
    <row r="278" spans="2:9" x14ac:dyDescent="0.35">
      <c r="B278" s="15"/>
      <c r="C278" s="33"/>
      <c r="D278" s="1">
        <f>+tblRace4G[[#This Row],[Position]]</f>
        <v>0</v>
      </c>
      <c r="E278" s="14" t="str">
        <f>IFERROR(VLOOKUP('Race4-Girl'!$C278,TeamDec!$D$9:$H$465,5,FALSE),"")</f>
        <v/>
      </c>
      <c r="F278" s="16" t="str">
        <f>IFERROR(VLOOKUP('Race4-Girl'!$C278,TeamDec!$D$9:$H$465,3,FALSE),"")</f>
        <v/>
      </c>
      <c r="G278" s="14">
        <f>COUNTIF($E$9:E278,E278)</f>
        <v>219</v>
      </c>
      <c r="H278" s="60"/>
      <c r="I278" s="5"/>
    </row>
    <row r="279" spans="2:9" x14ac:dyDescent="0.35">
      <c r="B279" s="15"/>
      <c r="C279" s="33"/>
      <c r="D279" s="1">
        <f>+tblRace4G[[#This Row],[Position]]</f>
        <v>0</v>
      </c>
      <c r="E279" s="14" t="str">
        <f>IFERROR(VLOOKUP('Race4-Girl'!$C279,TeamDec!$D$9:$H$465,5,FALSE),"")</f>
        <v/>
      </c>
      <c r="F279" s="16" t="str">
        <f>IFERROR(VLOOKUP('Race4-Girl'!$C279,TeamDec!$D$9:$H$465,3,FALSE),"")</f>
        <v/>
      </c>
      <c r="G279" s="14">
        <f>COUNTIF($E$9:E279,E279)</f>
        <v>220</v>
      </c>
      <c r="H279" s="60"/>
      <c r="I279" s="5"/>
    </row>
    <row r="280" spans="2:9" x14ac:dyDescent="0.35">
      <c r="B280" s="15"/>
      <c r="C280" s="33"/>
      <c r="D280" s="1">
        <f>+tblRace4G[[#This Row],[Position]]</f>
        <v>0</v>
      </c>
      <c r="E280" s="14" t="str">
        <f>IFERROR(VLOOKUP('Race4-Girl'!$C280,TeamDec!$D$9:$H$465,5,FALSE),"")</f>
        <v/>
      </c>
      <c r="F280" s="16" t="str">
        <f>IFERROR(VLOOKUP('Race4-Girl'!$C280,TeamDec!$D$9:$H$465,3,FALSE),"")</f>
        <v/>
      </c>
      <c r="G280" s="14">
        <f>COUNTIF($E$9:E280,E280)</f>
        <v>221</v>
      </c>
      <c r="H280" s="60"/>
      <c r="I280" s="5"/>
    </row>
    <row r="281" spans="2:9" x14ac:dyDescent="0.35">
      <c r="B281" s="15"/>
      <c r="C281" s="33"/>
      <c r="D281" s="1">
        <f>+tblRace4G[[#This Row],[Position]]</f>
        <v>0</v>
      </c>
      <c r="E281" s="14" t="str">
        <f>IFERROR(VLOOKUP('Race4-Girl'!$C281,TeamDec!$D$9:$H$465,5,FALSE),"")</f>
        <v/>
      </c>
      <c r="F281" s="16" t="str">
        <f>IFERROR(VLOOKUP('Race4-Girl'!$C281,TeamDec!$D$9:$H$465,3,FALSE),"")</f>
        <v/>
      </c>
      <c r="G281" s="14">
        <f>COUNTIF($E$9:E281,E281)</f>
        <v>222</v>
      </c>
      <c r="H281" s="60"/>
      <c r="I281" s="5"/>
    </row>
    <row r="282" spans="2:9" x14ac:dyDescent="0.35">
      <c r="B282" s="15"/>
      <c r="C282" s="33"/>
      <c r="D282" s="1">
        <f>+tblRace4G[[#This Row],[Position]]</f>
        <v>0</v>
      </c>
      <c r="E282" s="14" t="str">
        <f>IFERROR(VLOOKUP('Race4-Girl'!$C282,TeamDec!$D$9:$H$465,5,FALSE),"")</f>
        <v/>
      </c>
      <c r="F282" s="16" t="str">
        <f>IFERROR(VLOOKUP('Race4-Girl'!$C282,TeamDec!$D$9:$H$465,3,FALSE),"")</f>
        <v/>
      </c>
      <c r="G282" s="14">
        <f>COUNTIF($E$9:E282,E282)</f>
        <v>223</v>
      </c>
      <c r="H282" s="60"/>
      <c r="I282" s="5"/>
    </row>
    <row r="283" spans="2:9" x14ac:dyDescent="0.35">
      <c r="B283" s="15"/>
      <c r="C283" s="33"/>
      <c r="D283" s="1">
        <f>+tblRace4G[[#This Row],[Position]]</f>
        <v>0</v>
      </c>
      <c r="E283" s="14" t="str">
        <f>IFERROR(VLOOKUP('Race4-Girl'!$C283,TeamDec!$D$9:$H$465,5,FALSE),"")</f>
        <v/>
      </c>
      <c r="F283" s="16" t="str">
        <f>IFERROR(VLOOKUP('Race4-Girl'!$C283,TeamDec!$D$9:$H$465,3,FALSE),"")</f>
        <v/>
      </c>
      <c r="G283" s="14">
        <f>COUNTIF($E$9:E283,E283)</f>
        <v>224</v>
      </c>
      <c r="H283" s="60"/>
      <c r="I283" s="5"/>
    </row>
    <row r="284" spans="2:9" x14ac:dyDescent="0.35">
      <c r="B284" s="15"/>
      <c r="C284" s="33"/>
      <c r="D284" s="1">
        <f>+tblRace4G[[#This Row],[Position]]</f>
        <v>0</v>
      </c>
      <c r="E284" s="14" t="str">
        <f>IFERROR(VLOOKUP('Race4-Girl'!$C284,TeamDec!$D$9:$H$465,5,FALSE),"")</f>
        <v/>
      </c>
      <c r="F284" s="16" t="str">
        <f>IFERROR(VLOOKUP('Race4-Girl'!$C284,TeamDec!$D$9:$H$465,3,FALSE),"")</f>
        <v/>
      </c>
      <c r="G284" s="14">
        <f>COUNTIF($E$9:E284,E284)</f>
        <v>225</v>
      </c>
      <c r="H284" s="60"/>
      <c r="I284" s="5"/>
    </row>
    <row r="285" spans="2:9" x14ac:dyDescent="0.35">
      <c r="B285" s="15"/>
      <c r="C285" s="33"/>
      <c r="D285" s="1">
        <f>+tblRace4G[[#This Row],[Position]]</f>
        <v>0</v>
      </c>
      <c r="E285" s="14" t="str">
        <f>IFERROR(VLOOKUP('Race4-Girl'!$C285,TeamDec!$D$9:$H$465,5,FALSE),"")</f>
        <v/>
      </c>
      <c r="F285" s="16" t="str">
        <f>IFERROR(VLOOKUP('Race4-Girl'!$C285,TeamDec!$D$9:$H$465,3,FALSE),"")</f>
        <v/>
      </c>
      <c r="G285" s="14">
        <f>COUNTIF($E$9:E285,E285)</f>
        <v>226</v>
      </c>
      <c r="H285" s="60"/>
      <c r="I285" s="5"/>
    </row>
    <row r="286" spans="2:9" x14ac:dyDescent="0.35">
      <c r="B286" s="15"/>
      <c r="C286" s="33"/>
      <c r="D286" s="1">
        <f>+tblRace4G[[#This Row],[Position]]</f>
        <v>0</v>
      </c>
      <c r="E286" s="14" t="str">
        <f>IFERROR(VLOOKUP('Race4-Girl'!$C286,TeamDec!$D$9:$H$465,5,FALSE),"")</f>
        <v/>
      </c>
      <c r="F286" s="16" t="str">
        <f>IFERROR(VLOOKUP('Race4-Girl'!$C286,TeamDec!$D$9:$H$465,3,FALSE),"")</f>
        <v/>
      </c>
      <c r="G286" s="14">
        <f>COUNTIF($E$9:E286,E286)</f>
        <v>227</v>
      </c>
      <c r="H286" s="60"/>
      <c r="I286" s="5"/>
    </row>
    <row r="287" spans="2:9" x14ac:dyDescent="0.35">
      <c r="B287" s="15"/>
      <c r="C287" s="33"/>
      <c r="D287" s="1">
        <f>+tblRace4G[[#This Row],[Position]]</f>
        <v>0</v>
      </c>
      <c r="E287" s="14" t="str">
        <f>IFERROR(VLOOKUP('Race4-Girl'!$C287,TeamDec!$D$9:$H$465,5,FALSE),"")</f>
        <v/>
      </c>
      <c r="F287" s="16" t="str">
        <f>IFERROR(VLOOKUP('Race4-Girl'!$C287,TeamDec!$D$9:$H$465,3,FALSE),"")</f>
        <v/>
      </c>
      <c r="G287" s="14">
        <f>COUNTIF($E$9:E287,E287)</f>
        <v>228</v>
      </c>
      <c r="H287" s="60"/>
      <c r="I287" s="5"/>
    </row>
    <row r="288" spans="2:9" x14ac:dyDescent="0.35">
      <c r="B288" s="15"/>
      <c r="C288" s="33"/>
      <c r="D288" s="1">
        <f>+tblRace4G[[#This Row],[Position]]</f>
        <v>0</v>
      </c>
      <c r="E288" s="14" t="str">
        <f>IFERROR(VLOOKUP('Race4-Girl'!$C288,TeamDec!$D$9:$H$465,5,FALSE),"")</f>
        <v/>
      </c>
      <c r="F288" s="16" t="str">
        <f>IFERROR(VLOOKUP('Race4-Girl'!$C288,TeamDec!$D$9:$H$465,3,FALSE),"")</f>
        <v/>
      </c>
      <c r="G288" s="14">
        <f>COUNTIF($E$9:E288,E288)</f>
        <v>229</v>
      </c>
      <c r="H288" s="60"/>
      <c r="I288" s="5"/>
    </row>
    <row r="289" spans="2:9" x14ac:dyDescent="0.35">
      <c r="B289" s="15"/>
      <c r="C289" s="33"/>
      <c r="D289" s="1">
        <f>+tblRace4G[[#This Row],[Position]]</f>
        <v>0</v>
      </c>
      <c r="E289" s="14" t="str">
        <f>IFERROR(VLOOKUP('Race4-Girl'!$C289,TeamDec!$D$9:$H$465,5,FALSE),"")</f>
        <v/>
      </c>
      <c r="F289" s="16" t="str">
        <f>IFERROR(VLOOKUP('Race4-Girl'!$C289,TeamDec!$D$9:$H$465,3,FALSE),"")</f>
        <v/>
      </c>
      <c r="G289" s="14">
        <f>COUNTIF($E$9:E289,E289)</f>
        <v>230</v>
      </c>
      <c r="H289" s="60"/>
      <c r="I289" s="5"/>
    </row>
    <row r="290" spans="2:9" x14ac:dyDescent="0.35">
      <c r="B290" s="15"/>
      <c r="C290" s="33"/>
      <c r="D290" s="1">
        <f>+tblRace4G[[#This Row],[Position]]</f>
        <v>0</v>
      </c>
      <c r="E290" s="14" t="str">
        <f>IFERROR(VLOOKUP('Race4-Girl'!$C290,TeamDec!$D$9:$H$465,5,FALSE),"")</f>
        <v/>
      </c>
      <c r="F290" s="16" t="str">
        <f>IFERROR(VLOOKUP('Race4-Girl'!$C290,TeamDec!$D$9:$H$465,3,FALSE),"")</f>
        <v/>
      </c>
      <c r="G290" s="14">
        <f>COUNTIF($E$9:E290,E290)</f>
        <v>231</v>
      </c>
      <c r="H290" s="60"/>
      <c r="I290" s="5"/>
    </row>
    <row r="291" spans="2:9" x14ac:dyDescent="0.35">
      <c r="B291" s="15"/>
      <c r="C291" s="33"/>
      <c r="D291" s="1">
        <f>+tblRace4G[[#This Row],[Position]]</f>
        <v>0</v>
      </c>
      <c r="E291" s="14" t="str">
        <f>IFERROR(VLOOKUP('Race4-Girl'!$C291,TeamDec!$D$9:$H$465,5,FALSE),"")</f>
        <v/>
      </c>
      <c r="F291" s="16" t="str">
        <f>IFERROR(VLOOKUP('Race4-Girl'!$C291,TeamDec!$D$9:$H$465,3,FALSE),"")</f>
        <v/>
      </c>
      <c r="G291" s="14">
        <f>COUNTIF($E$9:E291,E291)</f>
        <v>232</v>
      </c>
      <c r="H291" s="60"/>
      <c r="I291" s="5"/>
    </row>
    <row r="292" spans="2:9" x14ac:dyDescent="0.35">
      <c r="B292" s="15"/>
      <c r="C292" s="33"/>
      <c r="D292" s="1">
        <f>+tblRace4G[[#This Row],[Position]]</f>
        <v>0</v>
      </c>
      <c r="E292" s="14" t="str">
        <f>IFERROR(VLOOKUP('Race4-Girl'!$C292,TeamDec!$D$9:$H$465,5,FALSE),"")</f>
        <v/>
      </c>
      <c r="F292" s="16" t="str">
        <f>IFERROR(VLOOKUP('Race4-Girl'!$C292,TeamDec!$D$9:$H$465,3,FALSE),"")</f>
        <v/>
      </c>
      <c r="G292" s="14">
        <f>COUNTIF($E$9:E292,E292)</f>
        <v>233</v>
      </c>
      <c r="H292" s="60"/>
      <c r="I292" s="5"/>
    </row>
    <row r="293" spans="2:9" x14ac:dyDescent="0.35">
      <c r="B293" s="15"/>
      <c r="C293" s="33"/>
      <c r="D293" s="1">
        <f>+tblRace4G[[#This Row],[Position]]</f>
        <v>0</v>
      </c>
      <c r="E293" s="14" t="str">
        <f>IFERROR(VLOOKUP('Race4-Girl'!$C293,TeamDec!$D$9:$H$465,5,FALSE),"")</f>
        <v/>
      </c>
      <c r="F293" s="16" t="str">
        <f>IFERROR(VLOOKUP('Race4-Girl'!$C293,TeamDec!$D$9:$H$465,3,FALSE),"")</f>
        <v/>
      </c>
      <c r="G293" s="14">
        <f>COUNTIF($E$9:E293,E293)</f>
        <v>234</v>
      </c>
      <c r="H293" s="60"/>
      <c r="I293" s="5"/>
    </row>
    <row r="294" spans="2:9" x14ac:dyDescent="0.35">
      <c r="B294" s="15"/>
      <c r="C294" s="33"/>
      <c r="D294" s="1">
        <f>+tblRace4G[[#This Row],[Position]]</f>
        <v>0</v>
      </c>
      <c r="E294" s="14" t="str">
        <f>IFERROR(VLOOKUP('Race4-Girl'!$C294,TeamDec!$D$9:$H$465,5,FALSE),"")</f>
        <v/>
      </c>
      <c r="F294" s="16" t="str">
        <f>IFERROR(VLOOKUP('Race4-Girl'!$C294,TeamDec!$D$9:$H$465,3,FALSE),"")</f>
        <v/>
      </c>
      <c r="G294" s="14">
        <f>COUNTIF($E$9:E294,E294)</f>
        <v>235</v>
      </c>
      <c r="H294" s="60"/>
      <c r="I294" s="5"/>
    </row>
    <row r="295" spans="2:9" x14ac:dyDescent="0.35">
      <c r="B295" s="15"/>
      <c r="C295" s="33"/>
      <c r="D295" s="1">
        <f>+tblRace4G[[#This Row],[Position]]</f>
        <v>0</v>
      </c>
      <c r="E295" s="14" t="str">
        <f>IFERROR(VLOOKUP('Race4-Girl'!$C295,TeamDec!$D$9:$H$465,5,FALSE),"")</f>
        <v/>
      </c>
      <c r="F295" s="16" t="str">
        <f>IFERROR(VLOOKUP('Race4-Girl'!$C295,TeamDec!$D$9:$H$465,3,FALSE),"")</f>
        <v/>
      </c>
      <c r="G295" s="14">
        <f>COUNTIF($E$9:E295,E295)</f>
        <v>236</v>
      </c>
      <c r="H295" s="60"/>
      <c r="I295" s="5"/>
    </row>
    <row r="296" spans="2:9" x14ac:dyDescent="0.35">
      <c r="B296" s="15"/>
      <c r="C296" s="33"/>
      <c r="D296" s="1">
        <f>+tblRace4G[[#This Row],[Position]]</f>
        <v>0</v>
      </c>
      <c r="E296" s="14" t="str">
        <f>IFERROR(VLOOKUP('Race4-Girl'!$C296,TeamDec!$D$9:$H$465,5,FALSE),"")</f>
        <v/>
      </c>
      <c r="F296" s="16" t="str">
        <f>IFERROR(VLOOKUP('Race4-Girl'!$C296,TeamDec!$D$9:$H$465,3,FALSE),"")</f>
        <v/>
      </c>
      <c r="G296" s="14">
        <f>COUNTIF($E$9:E296,E296)</f>
        <v>237</v>
      </c>
      <c r="H296" s="60"/>
      <c r="I296" s="5"/>
    </row>
    <row r="297" spans="2:9" x14ac:dyDescent="0.35">
      <c r="B297" s="15"/>
      <c r="C297" s="33"/>
      <c r="D297" s="1">
        <f>+tblRace4G[[#This Row],[Position]]</f>
        <v>0</v>
      </c>
      <c r="E297" s="14" t="str">
        <f>IFERROR(VLOOKUP('Race4-Girl'!$C297,TeamDec!$D$9:$H$465,5,FALSE),"")</f>
        <v/>
      </c>
      <c r="F297" s="16" t="str">
        <f>IFERROR(VLOOKUP('Race4-Girl'!$C297,TeamDec!$D$9:$H$465,3,FALSE),"")</f>
        <v/>
      </c>
      <c r="G297" s="14">
        <f>COUNTIF($E$9:E297,E297)</f>
        <v>238</v>
      </c>
      <c r="H297" s="60"/>
      <c r="I297" s="5"/>
    </row>
    <row r="298" spans="2:9" x14ac:dyDescent="0.35">
      <c r="B298" s="15"/>
      <c r="C298" s="33"/>
      <c r="D298" s="1">
        <f>+tblRace4G[[#This Row],[Position]]</f>
        <v>0</v>
      </c>
      <c r="E298" s="14" t="str">
        <f>IFERROR(VLOOKUP('Race4-Girl'!$C298,TeamDec!$D$9:$H$465,5,FALSE),"")</f>
        <v/>
      </c>
      <c r="F298" s="16" t="str">
        <f>IFERROR(VLOOKUP('Race4-Girl'!$C298,TeamDec!$D$9:$H$465,3,FALSE),"")</f>
        <v/>
      </c>
      <c r="G298" s="14">
        <f>COUNTIF($E$9:E298,E298)</f>
        <v>239</v>
      </c>
      <c r="H298" s="60"/>
      <c r="I298" s="5"/>
    </row>
    <row r="299" spans="2:9" x14ac:dyDescent="0.35">
      <c r="B299" s="15"/>
      <c r="C299" s="33"/>
      <c r="D299" s="1">
        <f>+tblRace4G[[#This Row],[Position]]</f>
        <v>0</v>
      </c>
      <c r="E299" s="14" t="str">
        <f>IFERROR(VLOOKUP('Race4-Girl'!$C299,TeamDec!$D$9:$H$465,5,FALSE),"")</f>
        <v/>
      </c>
      <c r="F299" s="16" t="str">
        <f>IFERROR(VLOOKUP('Race4-Girl'!$C299,TeamDec!$D$9:$H$465,3,FALSE),"")</f>
        <v/>
      </c>
      <c r="G299" s="14">
        <f>COUNTIF($E$9:E299,E299)</f>
        <v>240</v>
      </c>
      <c r="H299" s="60"/>
      <c r="I299" s="5"/>
    </row>
    <row r="300" spans="2:9" x14ac:dyDescent="0.35">
      <c r="B300" s="20"/>
      <c r="C300" s="34"/>
      <c r="D300" s="1">
        <f>+tblRace4G[[#This Row],[Position]]</f>
        <v>0</v>
      </c>
      <c r="E300" s="14" t="str">
        <f>IFERROR(VLOOKUP('Race4-Girl'!$C300,TeamDec!$D$9:$H$465,5,FALSE),"")</f>
        <v/>
      </c>
      <c r="F300" s="16" t="str">
        <f>IFERROR(VLOOKUP('Race4-Girl'!$C300,TeamDec!$D$9:$H$465,3,FALSE),"")</f>
        <v/>
      </c>
      <c r="G300" s="14">
        <f>COUNTIF($E$9:E300,E300)</f>
        <v>241</v>
      </c>
      <c r="H300" s="60"/>
      <c r="I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14" priority="5"/>
  </conditionalFormatting>
  <conditionalFormatting sqref="C9:C300">
    <cfRule type="duplicateValues" dxfId="13" priority="3"/>
  </conditionalFormatting>
  <conditionalFormatting sqref="F9:G300">
    <cfRule type="containsText" dxfId="12" priority="4" operator="containsText" text="M">
      <formula>NOT(ISERROR(SEARCH("M",F9)))</formula>
    </cfRule>
  </conditionalFormatting>
  <conditionalFormatting sqref="G9:G300">
    <cfRule type="containsText" dxfId="11" priority="2" operator="containsText" text="F">
      <formula>NOT(ISERROR(SEARCH("F",G9)))</formula>
    </cfRule>
  </conditionalFormatting>
  <conditionalFormatting sqref="H9:H300">
    <cfRule type="containsText" dxfId="10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0AD775E2-3518-4E26-9994-214E33DD8DB8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8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29457E-5FB0-45E3-8E97-2F2EAF93B7A7}">
          <x14:formula1>
            <xm:f>_xlfn.ANCHORARRAY(Lists!$AR$3)</xm:f>
          </x14:formula1>
          <xm:sqref>C9:C300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2480-FD50-4E97-9772-6CF3DEDA9583}">
  <sheetPr>
    <tabColor theme="3" tint="0.499984740745262"/>
  </sheetPr>
  <dimension ref="A1:K300"/>
  <sheetViews>
    <sheetView view="pageBreakPreview" topLeftCell="A2" zoomScale="213" zoomScaleNormal="135" zoomScaleSheetLayoutView="213" workbookViewId="0">
      <selection activeCell="B9" sqref="B9"/>
    </sheetView>
  </sheetViews>
  <sheetFormatPr defaultColWidth="8.81640625" defaultRowHeight="14.5" x14ac:dyDescent="0.35"/>
  <cols>
    <col min="1" max="1" width="9.1796875" style="5"/>
    <col min="2" max="2" width="21.7265625" style="10" customWidth="1"/>
    <col min="3" max="3" width="34.26953125" style="9" customWidth="1"/>
    <col min="4" max="4" width="34.26953125" style="9" hidden="1" customWidth="1"/>
    <col min="5" max="5" width="25.7265625" customWidth="1"/>
    <col min="6" max="6" width="23" bestFit="1" customWidth="1"/>
    <col min="7" max="7" width="9.1796875" style="5"/>
    <col min="8" max="8" width="11.7265625" style="5" customWidth="1"/>
  </cols>
  <sheetData>
    <row r="1" spans="2:11" x14ac:dyDescent="0.35">
      <c r="B1" s="5"/>
      <c r="C1" s="5"/>
      <c r="D1" s="5"/>
      <c r="E1" s="5"/>
      <c r="F1" s="5"/>
      <c r="J1" s="5"/>
    </row>
    <row r="2" spans="2:11" ht="18.5" x14ac:dyDescent="0.45">
      <c r="B2" s="176" t="s">
        <v>70</v>
      </c>
      <c r="C2" s="178"/>
      <c r="D2" s="48"/>
      <c r="E2" s="8" t="s">
        <v>38</v>
      </c>
      <c r="F2" s="8">
        <f>TeamDec!$AL$4</f>
        <v>0</v>
      </c>
      <c r="J2" s="1"/>
    </row>
    <row r="3" spans="2:11" x14ac:dyDescent="0.35">
      <c r="B3" s="5"/>
      <c r="C3" s="5"/>
      <c r="D3" s="5"/>
      <c r="E3" s="5"/>
      <c r="F3" s="5"/>
      <c r="J3" s="5"/>
      <c r="K3" s="5"/>
    </row>
    <row r="4" spans="2:11" ht="18.5" x14ac:dyDescent="0.45">
      <c r="B4" s="8" t="s">
        <v>39</v>
      </c>
      <c r="C4" s="12">
        <f>TeamDec!$AL$6</f>
        <v>0</v>
      </c>
      <c r="D4" s="12"/>
      <c r="E4" s="181" t="s">
        <v>68</v>
      </c>
      <c r="F4" s="182"/>
      <c r="J4" s="5"/>
      <c r="K4" s="5"/>
    </row>
    <row r="5" spans="2:11" x14ac:dyDescent="0.35">
      <c r="B5" s="5"/>
      <c r="C5" s="5"/>
      <c r="D5" s="5"/>
      <c r="E5" s="182"/>
      <c r="F5" s="182"/>
      <c r="J5" s="5"/>
      <c r="K5" s="5"/>
    </row>
    <row r="6" spans="2:11" ht="18.5" x14ac:dyDescent="0.45">
      <c r="B6" s="176" t="s">
        <v>100</v>
      </c>
      <c r="C6" s="178"/>
      <c r="D6" s="11"/>
      <c r="E6" s="182"/>
      <c r="F6" s="182"/>
      <c r="J6" s="5"/>
      <c r="K6" s="5"/>
    </row>
    <row r="7" spans="2:11" x14ac:dyDescent="0.35">
      <c r="B7" s="5"/>
      <c r="C7" s="5"/>
      <c r="D7" s="5"/>
      <c r="E7" s="5"/>
      <c r="F7" s="5"/>
    </row>
    <row r="8" spans="2:11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35">
      <c r="B9" s="15"/>
      <c r="C9" s="6"/>
      <c r="D9" s="1">
        <f>+tblRace5B[[#This Row],[Position]]</f>
        <v>0</v>
      </c>
      <c r="E9" s="14" t="str">
        <f>IFERROR(VLOOKUP('Race5-Boy'!$C9,TeamDec!$D$9:$H$465,5,FALSE),"")</f>
        <v/>
      </c>
      <c r="F9" s="16" t="str">
        <f>IFERROR(VLOOKUP('Race5-Boy'!$C9,TeamDec!$D$9:$H$465,3,FALSE),"")</f>
        <v/>
      </c>
      <c r="G9" s="14">
        <f>COUNTIF($E$9:E9,E9)</f>
        <v>1</v>
      </c>
      <c r="H9" s="60"/>
      <c r="J9" s="5"/>
    </row>
    <row r="10" spans="2:11" x14ac:dyDescent="0.35">
      <c r="B10" s="15"/>
      <c r="C10" s="6"/>
      <c r="D10" s="1">
        <f>+tblRace5B[[#This Row],[Position]]</f>
        <v>0</v>
      </c>
      <c r="E10" s="14" t="str">
        <f>IFERROR(VLOOKUP('Race5-Boy'!$C10,TeamDec!$D$9:$H$465,5,FALSE),"")</f>
        <v/>
      </c>
      <c r="F10" s="16" t="str">
        <f>IFERROR(VLOOKUP('Race5-Boy'!$C10,TeamDec!$D$9:$H$465,3,FALSE),"")</f>
        <v/>
      </c>
      <c r="G10" s="14">
        <f>COUNTIF($E$9:E10,E10)</f>
        <v>2</v>
      </c>
      <c r="H10" s="60"/>
      <c r="J10" s="5"/>
    </row>
    <row r="11" spans="2:11" x14ac:dyDescent="0.35">
      <c r="B11" s="15"/>
      <c r="C11" s="6"/>
      <c r="D11" s="1">
        <f>+tblRace5B[[#This Row],[Position]]</f>
        <v>0</v>
      </c>
      <c r="E11" s="14" t="str">
        <f>IFERROR(VLOOKUP('Race5-Boy'!$C11,TeamDec!$D$9:$H$465,5,FALSE),"")</f>
        <v/>
      </c>
      <c r="F11" s="16" t="str">
        <f>IFERROR(VLOOKUP('Race5-Boy'!$C11,TeamDec!$D$9:$H$465,3,FALSE),"")</f>
        <v/>
      </c>
      <c r="G11" s="14">
        <f>COUNTIF($E$9:E11,E11)</f>
        <v>3</v>
      </c>
      <c r="H11" s="60"/>
      <c r="J11" s="5"/>
    </row>
    <row r="12" spans="2:11" x14ac:dyDescent="0.35">
      <c r="B12" s="15"/>
      <c r="C12" s="6"/>
      <c r="D12" s="1">
        <f>+tblRace5B[[#This Row],[Position]]</f>
        <v>0</v>
      </c>
      <c r="E12" s="14" t="str">
        <f>IFERROR(VLOOKUP('Race5-Boy'!$C12,TeamDec!$D$9:$H$465,5,FALSE),"")</f>
        <v/>
      </c>
      <c r="F12" s="16" t="str">
        <f>IFERROR(VLOOKUP('Race5-Boy'!$C12,TeamDec!$D$9:$H$465,3,FALSE),"")</f>
        <v/>
      </c>
      <c r="G12" s="14">
        <f>COUNTIF($E$9:E12,E12)</f>
        <v>4</v>
      </c>
      <c r="H12" s="60"/>
      <c r="J12" s="5"/>
    </row>
    <row r="13" spans="2:11" x14ac:dyDescent="0.35">
      <c r="B13" s="15"/>
      <c r="C13" s="6"/>
      <c r="D13" s="1">
        <f>+tblRace5B[[#This Row],[Position]]</f>
        <v>0</v>
      </c>
      <c r="E13" s="14" t="str">
        <f>IFERROR(VLOOKUP('Race5-Boy'!$C13,TeamDec!$D$9:$H$465,5,FALSE),"")</f>
        <v/>
      </c>
      <c r="F13" s="16" t="str">
        <f>IFERROR(VLOOKUP('Race5-Boy'!$C13,TeamDec!$D$9:$H$465,3,FALSE),"")</f>
        <v/>
      </c>
      <c r="G13" s="14">
        <f>COUNTIF($E$9:E13,E13)</f>
        <v>5</v>
      </c>
      <c r="H13" s="60"/>
      <c r="J13" s="5"/>
    </row>
    <row r="14" spans="2:11" x14ac:dyDescent="0.35">
      <c r="B14" s="15"/>
      <c r="C14" s="6"/>
      <c r="D14" s="1">
        <f>+tblRace5B[[#This Row],[Position]]</f>
        <v>0</v>
      </c>
      <c r="E14" s="14" t="str">
        <f>IFERROR(VLOOKUP('Race5-Boy'!$C14,TeamDec!$D$9:$H$465,5,FALSE),"")</f>
        <v/>
      </c>
      <c r="F14" s="16" t="str">
        <f>IFERROR(VLOOKUP('Race5-Boy'!$C14,TeamDec!$D$9:$H$465,3,FALSE),"")</f>
        <v/>
      </c>
      <c r="G14" s="14">
        <f>COUNTIF($E$9:E14,E14)</f>
        <v>6</v>
      </c>
      <c r="H14" s="60"/>
      <c r="J14" s="5"/>
    </row>
    <row r="15" spans="2:11" x14ac:dyDescent="0.35">
      <c r="B15" s="15"/>
      <c r="C15" s="6"/>
      <c r="D15" s="1">
        <f>+tblRace5B[[#This Row],[Position]]</f>
        <v>0</v>
      </c>
      <c r="E15" s="14" t="str">
        <f>IFERROR(VLOOKUP('Race5-Boy'!$C15,TeamDec!$D$9:$H$465,5,FALSE),"")</f>
        <v/>
      </c>
      <c r="F15" s="16" t="str">
        <f>IFERROR(VLOOKUP('Race5-Boy'!$C15,TeamDec!$D$9:$H$465,3,FALSE),"")</f>
        <v/>
      </c>
      <c r="G15" s="14">
        <f>COUNTIF($E$9:E15,E15)</f>
        <v>7</v>
      </c>
      <c r="H15" s="60"/>
      <c r="J15" s="5"/>
    </row>
    <row r="16" spans="2:11" x14ac:dyDescent="0.35">
      <c r="B16" s="15"/>
      <c r="C16" s="6"/>
      <c r="D16" s="1">
        <f>+tblRace5B[[#This Row],[Position]]</f>
        <v>0</v>
      </c>
      <c r="E16" s="14" t="str">
        <f>IFERROR(VLOOKUP('Race5-Boy'!$C16,TeamDec!$D$9:$H$465,5,FALSE),"")</f>
        <v/>
      </c>
      <c r="F16" s="16" t="str">
        <f>IFERROR(VLOOKUP('Race5-Boy'!$C16,TeamDec!$D$9:$H$465,3,FALSE),"")</f>
        <v/>
      </c>
      <c r="G16" s="14">
        <f>COUNTIF($E$9:E16,E16)</f>
        <v>8</v>
      </c>
      <c r="H16" s="60"/>
      <c r="J16" s="5"/>
    </row>
    <row r="17" spans="2:10" x14ac:dyDescent="0.35">
      <c r="B17" s="15"/>
      <c r="C17" s="6"/>
      <c r="D17" s="1">
        <f>+tblRace5B[[#This Row],[Position]]</f>
        <v>0</v>
      </c>
      <c r="E17" s="14" t="str">
        <f>IFERROR(VLOOKUP('Race5-Boy'!$C17,TeamDec!$D$9:$H$465,5,FALSE),"")</f>
        <v/>
      </c>
      <c r="F17" s="16" t="str">
        <f>IFERROR(VLOOKUP('Race5-Boy'!$C17,TeamDec!$D$9:$H$465,3,FALSE),"")</f>
        <v/>
      </c>
      <c r="G17" s="14">
        <f>COUNTIF($E$9:E17,E17)</f>
        <v>9</v>
      </c>
      <c r="H17" s="60"/>
      <c r="J17" s="5"/>
    </row>
    <row r="18" spans="2:10" x14ac:dyDescent="0.35">
      <c r="B18" s="15"/>
      <c r="C18" s="6"/>
      <c r="D18" s="1">
        <f>+tblRace5B[[#This Row],[Position]]</f>
        <v>0</v>
      </c>
      <c r="E18" s="14" t="str">
        <f>IFERROR(VLOOKUP('Race5-Boy'!$C18,TeamDec!$D$9:$H$465,5,FALSE),"")</f>
        <v/>
      </c>
      <c r="F18" s="16" t="str">
        <f>IFERROR(VLOOKUP('Race5-Boy'!$C18,TeamDec!$D$9:$H$465,3,FALSE),"")</f>
        <v/>
      </c>
      <c r="G18" s="14">
        <f>COUNTIF($E$9:E18,E18)</f>
        <v>10</v>
      </c>
      <c r="H18" s="60"/>
      <c r="J18" s="5"/>
    </row>
    <row r="19" spans="2:10" x14ac:dyDescent="0.35">
      <c r="B19" s="15"/>
      <c r="C19" s="6"/>
      <c r="D19" s="1">
        <f>+tblRace5B[[#This Row],[Position]]</f>
        <v>0</v>
      </c>
      <c r="E19" s="14" t="str">
        <f>IFERROR(VLOOKUP('Race5-Boy'!$C19,TeamDec!$D$9:$H$465,5,FALSE),"")</f>
        <v/>
      </c>
      <c r="F19" s="16" t="str">
        <f>IFERROR(VLOOKUP('Race5-Boy'!$C19,TeamDec!$D$9:$H$465,3,FALSE),"")</f>
        <v/>
      </c>
      <c r="G19" s="14">
        <f>COUNTIF($E$9:E19,E19)</f>
        <v>11</v>
      </c>
      <c r="H19" s="60"/>
      <c r="J19" s="5"/>
    </row>
    <row r="20" spans="2:10" x14ac:dyDescent="0.35">
      <c r="B20" s="15"/>
      <c r="C20" s="6"/>
      <c r="D20" s="1">
        <f>+tblRace5B[[#This Row],[Position]]</f>
        <v>0</v>
      </c>
      <c r="E20" s="14" t="str">
        <f>IFERROR(VLOOKUP('Race5-Boy'!$C20,TeamDec!$D$9:$H$465,5,FALSE),"")</f>
        <v/>
      </c>
      <c r="F20" s="16" t="str">
        <f>IFERROR(VLOOKUP('Race5-Boy'!$C20,TeamDec!$D$9:$H$465,3,FALSE),"")</f>
        <v/>
      </c>
      <c r="G20" s="14">
        <f>COUNTIF($E$9:E20,E20)</f>
        <v>12</v>
      </c>
      <c r="H20" s="60"/>
      <c r="J20" s="5"/>
    </row>
    <row r="21" spans="2:10" x14ac:dyDescent="0.35">
      <c r="B21" s="15"/>
      <c r="C21" s="6"/>
      <c r="D21" s="1">
        <f>+tblRace5B[[#This Row],[Position]]</f>
        <v>0</v>
      </c>
      <c r="E21" s="14" t="str">
        <f>IFERROR(VLOOKUP('Race5-Boy'!$C21,TeamDec!$D$9:$H$465,5,FALSE),"")</f>
        <v/>
      </c>
      <c r="F21" s="16" t="str">
        <f>IFERROR(VLOOKUP('Race5-Boy'!$C21,TeamDec!$D$9:$H$465,3,FALSE),"")</f>
        <v/>
      </c>
      <c r="G21" s="14">
        <f>COUNTIF($E$9:E21,E21)</f>
        <v>13</v>
      </c>
      <c r="H21" s="60"/>
      <c r="J21" s="5"/>
    </row>
    <row r="22" spans="2:10" x14ac:dyDescent="0.35">
      <c r="B22" s="15"/>
      <c r="C22" s="6"/>
      <c r="D22" s="1">
        <f>+tblRace5B[[#This Row],[Position]]</f>
        <v>0</v>
      </c>
      <c r="E22" s="14" t="str">
        <f>IFERROR(VLOOKUP('Race5-Boy'!$C22,TeamDec!$D$9:$H$465,5,FALSE),"")</f>
        <v/>
      </c>
      <c r="F22" s="16" t="str">
        <f>IFERROR(VLOOKUP('Race5-Boy'!$C22,TeamDec!$D$9:$H$465,3,FALSE),"")</f>
        <v/>
      </c>
      <c r="G22" s="14">
        <f>COUNTIF($E$9:E22,E22)</f>
        <v>14</v>
      </c>
      <c r="H22" s="60"/>
      <c r="J22" s="5"/>
    </row>
    <row r="23" spans="2:10" x14ac:dyDescent="0.35">
      <c r="B23" s="15"/>
      <c r="C23" s="6"/>
      <c r="D23" s="1">
        <f>+tblRace5B[[#This Row],[Position]]</f>
        <v>0</v>
      </c>
      <c r="E23" s="14" t="str">
        <f>IFERROR(VLOOKUP('Race5-Boy'!$C23,TeamDec!$D$9:$H$465,5,FALSE),"")</f>
        <v/>
      </c>
      <c r="F23" s="16" t="str">
        <f>IFERROR(VLOOKUP('Race5-Boy'!$C23,TeamDec!$D$9:$H$465,3,FALSE),"")</f>
        <v/>
      </c>
      <c r="G23" s="14">
        <f>COUNTIF($E$9:E23,E23)</f>
        <v>15</v>
      </c>
      <c r="H23" s="60"/>
      <c r="J23" s="5"/>
    </row>
    <row r="24" spans="2:10" x14ac:dyDescent="0.35">
      <c r="B24" s="15"/>
      <c r="C24" s="6"/>
      <c r="D24" s="1">
        <f>+tblRace5B[[#This Row],[Position]]</f>
        <v>0</v>
      </c>
      <c r="E24" s="14" t="str">
        <f>IFERROR(VLOOKUP('Race5-Boy'!$C24,TeamDec!$D$9:$H$465,5,FALSE),"")</f>
        <v/>
      </c>
      <c r="F24" s="16" t="str">
        <f>IFERROR(VLOOKUP('Race5-Boy'!$C24,TeamDec!$D$9:$H$465,3,FALSE),"")</f>
        <v/>
      </c>
      <c r="G24" s="14">
        <f>COUNTIF($E$9:E24,E24)</f>
        <v>16</v>
      </c>
      <c r="H24" s="60"/>
      <c r="J24" s="5"/>
    </row>
    <row r="25" spans="2:10" x14ac:dyDescent="0.35">
      <c r="B25" s="15"/>
      <c r="C25" s="6"/>
      <c r="D25" s="1">
        <f>+tblRace5B[[#This Row],[Position]]</f>
        <v>0</v>
      </c>
      <c r="E25" s="14" t="str">
        <f>IFERROR(VLOOKUP('Race5-Boy'!$C25,TeamDec!$D$9:$H$465,5,FALSE),"")</f>
        <v/>
      </c>
      <c r="F25" s="16" t="str">
        <f>IFERROR(VLOOKUP('Race5-Boy'!$C25,TeamDec!$D$9:$H$465,3,FALSE),"")</f>
        <v/>
      </c>
      <c r="G25" s="14">
        <f>COUNTIF($E$9:E25,E25)</f>
        <v>17</v>
      </c>
      <c r="H25" s="60"/>
      <c r="J25" s="5"/>
    </row>
    <row r="26" spans="2:10" x14ac:dyDescent="0.35">
      <c r="B26" s="15"/>
      <c r="C26" s="6"/>
      <c r="D26" s="1">
        <f>+tblRace5B[[#This Row],[Position]]</f>
        <v>0</v>
      </c>
      <c r="E26" s="14" t="str">
        <f>IFERROR(VLOOKUP('Race5-Boy'!$C26,TeamDec!$D$9:$H$465,5,FALSE),"")</f>
        <v/>
      </c>
      <c r="F26" s="16" t="str">
        <f>IFERROR(VLOOKUP('Race5-Boy'!$C26,TeamDec!$D$9:$H$465,3,FALSE),"")</f>
        <v/>
      </c>
      <c r="G26" s="14">
        <f>COUNTIF($E$9:E26,E26)</f>
        <v>18</v>
      </c>
      <c r="H26" s="60"/>
      <c r="J26" s="5"/>
    </row>
    <row r="27" spans="2:10" x14ac:dyDescent="0.35">
      <c r="B27" s="15"/>
      <c r="C27" s="6"/>
      <c r="D27" s="1">
        <f>+tblRace5B[[#This Row],[Position]]</f>
        <v>0</v>
      </c>
      <c r="E27" s="14" t="str">
        <f>IFERROR(VLOOKUP('Race5-Boy'!$C27,TeamDec!$D$9:$H$465,5,FALSE),"")</f>
        <v/>
      </c>
      <c r="F27" s="16" t="str">
        <f>IFERROR(VLOOKUP('Race5-Boy'!$C27,TeamDec!$D$9:$H$465,3,FALSE),"")</f>
        <v/>
      </c>
      <c r="G27" s="14">
        <f>COUNTIF($E$9:E27,E27)</f>
        <v>19</v>
      </c>
      <c r="H27" s="60"/>
      <c r="J27" s="5"/>
    </row>
    <row r="28" spans="2:10" x14ac:dyDescent="0.35">
      <c r="B28" s="15"/>
      <c r="C28" s="6"/>
      <c r="D28" s="1">
        <f>+tblRace5B[[#This Row],[Position]]</f>
        <v>0</v>
      </c>
      <c r="E28" s="14" t="str">
        <f>IFERROR(VLOOKUP('Race5-Boy'!$C28,TeamDec!$D$9:$H$465,5,FALSE),"")</f>
        <v/>
      </c>
      <c r="F28" s="16" t="str">
        <f>IFERROR(VLOOKUP('Race5-Boy'!$C28,TeamDec!$D$9:$H$465,3,FALSE),"")</f>
        <v/>
      </c>
      <c r="G28" s="14">
        <f>COUNTIF($E$9:E28,E28)</f>
        <v>20</v>
      </c>
      <c r="H28" s="60"/>
      <c r="J28" s="5"/>
    </row>
    <row r="29" spans="2:10" x14ac:dyDescent="0.35">
      <c r="B29" s="15"/>
      <c r="C29" s="6"/>
      <c r="D29" s="1">
        <f>+tblRace5B[[#This Row],[Position]]</f>
        <v>0</v>
      </c>
      <c r="E29" s="14" t="str">
        <f>IFERROR(VLOOKUP('Race5-Boy'!$C29,TeamDec!$D$9:$H$465,5,FALSE),"")</f>
        <v/>
      </c>
      <c r="F29" s="16" t="str">
        <f>IFERROR(VLOOKUP('Race5-Boy'!$C29,TeamDec!$D$9:$H$465,3,FALSE),"")</f>
        <v/>
      </c>
      <c r="G29" s="14">
        <f>COUNTIF($E$9:E29,E29)</f>
        <v>21</v>
      </c>
      <c r="H29" s="60"/>
      <c r="J29" s="5"/>
    </row>
    <row r="30" spans="2:10" x14ac:dyDescent="0.35">
      <c r="B30" s="15"/>
      <c r="C30" s="6"/>
      <c r="D30" s="1">
        <f>+tblRace5B[[#This Row],[Position]]</f>
        <v>0</v>
      </c>
      <c r="E30" s="14" t="str">
        <f>IFERROR(VLOOKUP('Race5-Boy'!$C30,TeamDec!$D$9:$H$465,5,FALSE),"")</f>
        <v/>
      </c>
      <c r="F30" s="16" t="str">
        <f>IFERROR(VLOOKUP('Race5-Boy'!$C30,TeamDec!$D$9:$H$465,3,FALSE),"")</f>
        <v/>
      </c>
      <c r="G30" s="14">
        <f>COUNTIF($E$9:E30,E30)</f>
        <v>22</v>
      </c>
      <c r="H30" s="60"/>
      <c r="J30" s="5"/>
    </row>
    <row r="31" spans="2:10" x14ac:dyDescent="0.35">
      <c r="B31" s="15"/>
      <c r="C31" s="6"/>
      <c r="D31" s="1">
        <f>+tblRace5B[[#This Row],[Position]]</f>
        <v>0</v>
      </c>
      <c r="E31" s="14" t="str">
        <f>IFERROR(VLOOKUP('Race5-Boy'!$C31,TeamDec!$D$9:$H$465,5,FALSE),"")</f>
        <v/>
      </c>
      <c r="F31" s="16" t="str">
        <f>IFERROR(VLOOKUP('Race5-Boy'!$C31,TeamDec!$D$9:$H$465,3,FALSE),"")</f>
        <v/>
      </c>
      <c r="G31" s="14">
        <f>COUNTIF($E$9:E31,E31)</f>
        <v>23</v>
      </c>
      <c r="H31" s="60"/>
      <c r="J31" s="5"/>
    </row>
    <row r="32" spans="2:10" x14ac:dyDescent="0.35">
      <c r="B32" s="15"/>
      <c r="C32" s="6"/>
      <c r="D32" s="1">
        <f>+tblRace5B[[#This Row],[Position]]</f>
        <v>0</v>
      </c>
      <c r="E32" s="14" t="str">
        <f>IFERROR(VLOOKUP('Race5-Boy'!$C32,TeamDec!$D$9:$H$465,5,FALSE),"")</f>
        <v/>
      </c>
      <c r="F32" s="16" t="str">
        <f>IFERROR(VLOOKUP('Race5-Boy'!$C32,TeamDec!$D$9:$H$465,3,FALSE),"")</f>
        <v/>
      </c>
      <c r="G32" s="14">
        <f>COUNTIF($E$9:E32,E32)</f>
        <v>24</v>
      </c>
      <c r="H32" s="60"/>
      <c r="J32" s="5"/>
    </row>
    <row r="33" spans="2:10" x14ac:dyDescent="0.35">
      <c r="B33" s="15"/>
      <c r="C33" s="6"/>
      <c r="D33" s="1">
        <f>+tblRace5B[[#This Row],[Position]]</f>
        <v>0</v>
      </c>
      <c r="E33" s="14" t="str">
        <f>IFERROR(VLOOKUP('Race5-Boy'!$C33,TeamDec!$D$9:$H$465,5,FALSE),"")</f>
        <v/>
      </c>
      <c r="F33" s="16" t="str">
        <f>IFERROR(VLOOKUP('Race5-Boy'!$C33,TeamDec!$D$9:$H$465,3,FALSE),"")</f>
        <v/>
      </c>
      <c r="G33" s="14">
        <f>COUNTIF($E$9:E33,E33)</f>
        <v>25</v>
      </c>
      <c r="H33" s="60"/>
      <c r="J33" s="5"/>
    </row>
    <row r="34" spans="2:10" x14ac:dyDescent="0.35">
      <c r="B34" s="15"/>
      <c r="C34" s="6"/>
      <c r="D34" s="1">
        <f>+tblRace5B[[#This Row],[Position]]</f>
        <v>0</v>
      </c>
      <c r="E34" s="14" t="str">
        <f>IFERROR(VLOOKUP('Race5-Boy'!$C34,TeamDec!$D$9:$H$465,5,FALSE),"")</f>
        <v/>
      </c>
      <c r="F34" s="16" t="str">
        <f>IFERROR(VLOOKUP('Race5-Boy'!$C34,TeamDec!$D$9:$H$465,3,FALSE),"")</f>
        <v/>
      </c>
      <c r="G34" s="14">
        <f>COUNTIF($E$9:E34,E34)</f>
        <v>26</v>
      </c>
      <c r="H34" s="60"/>
      <c r="J34" s="5"/>
    </row>
    <row r="35" spans="2:10" x14ac:dyDescent="0.35">
      <c r="B35" s="15"/>
      <c r="C35" s="6"/>
      <c r="D35" s="1">
        <f>+tblRace5B[[#This Row],[Position]]</f>
        <v>0</v>
      </c>
      <c r="E35" s="14" t="str">
        <f>IFERROR(VLOOKUP('Race5-Boy'!$C35,TeamDec!$D$9:$H$465,5,FALSE),"")</f>
        <v/>
      </c>
      <c r="F35" s="16" t="str">
        <f>IFERROR(VLOOKUP('Race5-Boy'!$C35,TeamDec!$D$9:$H$465,3,FALSE),"")</f>
        <v/>
      </c>
      <c r="G35" s="14">
        <f>COUNTIF($E$9:E35,E35)</f>
        <v>27</v>
      </c>
      <c r="H35" s="60"/>
      <c r="J35" s="5"/>
    </row>
    <row r="36" spans="2:10" x14ac:dyDescent="0.35">
      <c r="B36" s="15"/>
      <c r="C36" s="6"/>
      <c r="D36" s="1">
        <f>+tblRace5B[[#This Row],[Position]]</f>
        <v>0</v>
      </c>
      <c r="E36" s="14" t="str">
        <f>IFERROR(VLOOKUP('Race5-Boy'!$C36,TeamDec!$D$9:$H$465,5,FALSE),"")</f>
        <v/>
      </c>
      <c r="F36" s="16" t="str">
        <f>IFERROR(VLOOKUP('Race5-Boy'!$C36,TeamDec!$D$9:$H$465,3,FALSE),"")</f>
        <v/>
      </c>
      <c r="G36" s="14">
        <f>COUNTIF($E$9:E36,E36)</f>
        <v>28</v>
      </c>
      <c r="H36" s="60"/>
      <c r="J36" s="5"/>
    </row>
    <row r="37" spans="2:10" x14ac:dyDescent="0.35">
      <c r="B37" s="15"/>
      <c r="C37" s="6"/>
      <c r="D37" s="1">
        <f>+tblRace5B[[#This Row],[Position]]</f>
        <v>0</v>
      </c>
      <c r="E37" s="14" t="str">
        <f>IFERROR(VLOOKUP('Race5-Boy'!$C37,TeamDec!$D$9:$H$465,5,FALSE),"")</f>
        <v/>
      </c>
      <c r="F37" s="16" t="str">
        <f>IFERROR(VLOOKUP('Race5-Boy'!$C37,TeamDec!$D$9:$H$465,3,FALSE),"")</f>
        <v/>
      </c>
      <c r="G37" s="14">
        <f>COUNTIF($E$9:E37,E37)</f>
        <v>29</v>
      </c>
      <c r="H37" s="60"/>
      <c r="J37" s="5"/>
    </row>
    <row r="38" spans="2:10" x14ac:dyDescent="0.35">
      <c r="B38" s="15"/>
      <c r="C38" s="6"/>
      <c r="D38" s="1">
        <f>+tblRace5B[[#This Row],[Position]]</f>
        <v>0</v>
      </c>
      <c r="E38" s="14" t="str">
        <f>IFERROR(VLOOKUP('Race5-Boy'!$C38,TeamDec!$D$9:$H$465,5,FALSE),"")</f>
        <v/>
      </c>
      <c r="F38" s="16" t="str">
        <f>IFERROR(VLOOKUP('Race5-Boy'!$C38,TeamDec!$D$9:$H$465,3,FALSE),"")</f>
        <v/>
      </c>
      <c r="G38" s="14">
        <f>COUNTIF($E$9:E38,E38)</f>
        <v>30</v>
      </c>
      <c r="H38" s="60"/>
      <c r="J38" s="5"/>
    </row>
    <row r="39" spans="2:10" x14ac:dyDescent="0.35">
      <c r="B39" s="15"/>
      <c r="C39" s="6"/>
      <c r="D39" s="1">
        <f>+tblRace5B[[#This Row],[Position]]</f>
        <v>0</v>
      </c>
      <c r="E39" s="14" t="str">
        <f>IFERROR(VLOOKUP('Race5-Boy'!$C39,TeamDec!$D$9:$H$465,5,FALSE),"")</f>
        <v/>
      </c>
      <c r="F39" s="16" t="str">
        <f>IFERROR(VLOOKUP('Race5-Boy'!$C39,TeamDec!$D$9:$H$465,3,FALSE),"")</f>
        <v/>
      </c>
      <c r="G39" s="14">
        <f>COUNTIF($E$9:E39,E39)</f>
        <v>31</v>
      </c>
      <c r="H39" s="60"/>
      <c r="J39" s="5"/>
    </row>
    <row r="40" spans="2:10" x14ac:dyDescent="0.35">
      <c r="B40" s="15"/>
      <c r="C40" s="6"/>
      <c r="D40" s="1">
        <f>+tblRace5B[[#This Row],[Position]]</f>
        <v>0</v>
      </c>
      <c r="E40" s="14" t="str">
        <f>IFERROR(VLOOKUP('Race5-Boy'!$C40,TeamDec!$D$9:$H$465,5,FALSE),"")</f>
        <v/>
      </c>
      <c r="F40" s="16" t="str">
        <f>IFERROR(VLOOKUP('Race5-Boy'!$C40,TeamDec!$D$9:$H$465,3,FALSE),"")</f>
        <v/>
      </c>
      <c r="G40" s="14">
        <f>COUNTIF($E$9:E40,E40)</f>
        <v>32</v>
      </c>
      <c r="H40" s="60"/>
      <c r="J40" s="5"/>
    </row>
    <row r="41" spans="2:10" x14ac:dyDescent="0.35">
      <c r="B41" s="15"/>
      <c r="C41" s="6"/>
      <c r="D41" s="1">
        <f>+tblRace5B[[#This Row],[Position]]</f>
        <v>0</v>
      </c>
      <c r="E41" s="14" t="str">
        <f>IFERROR(VLOOKUP('Race5-Boy'!$C41,TeamDec!$D$9:$H$465,5,FALSE),"")</f>
        <v/>
      </c>
      <c r="F41" s="16" t="str">
        <f>IFERROR(VLOOKUP('Race5-Boy'!$C41,TeamDec!$D$9:$H$465,3,FALSE),"")</f>
        <v/>
      </c>
      <c r="G41" s="14">
        <f>COUNTIF($E$9:E41,E41)</f>
        <v>33</v>
      </c>
      <c r="H41" s="60"/>
      <c r="J41" s="5"/>
    </row>
    <row r="42" spans="2:10" x14ac:dyDescent="0.35">
      <c r="B42" s="15"/>
      <c r="C42" s="6"/>
      <c r="D42" s="1">
        <f>+tblRace5B[[#This Row],[Position]]</f>
        <v>0</v>
      </c>
      <c r="E42" s="14" t="str">
        <f>IFERROR(VLOOKUP('Race5-Boy'!$C42,TeamDec!$D$9:$H$465,5,FALSE),"")</f>
        <v/>
      </c>
      <c r="F42" s="16" t="str">
        <f>IFERROR(VLOOKUP('Race5-Boy'!$C42,TeamDec!$D$9:$H$465,3,FALSE),"")</f>
        <v/>
      </c>
      <c r="G42" s="14">
        <f>COUNTIF($E$9:E42,E42)</f>
        <v>34</v>
      </c>
      <c r="H42" s="60"/>
      <c r="J42" s="5"/>
    </row>
    <row r="43" spans="2:10" x14ac:dyDescent="0.35">
      <c r="B43" s="15"/>
      <c r="C43" s="6"/>
      <c r="D43" s="1">
        <f>+tblRace5B[[#This Row],[Position]]</f>
        <v>0</v>
      </c>
      <c r="E43" s="14" t="str">
        <f>IFERROR(VLOOKUP('Race5-Boy'!$C43,TeamDec!$D$9:$H$465,5,FALSE),"")</f>
        <v/>
      </c>
      <c r="F43" s="16" t="str">
        <f>IFERROR(VLOOKUP('Race5-Boy'!$C43,TeamDec!$D$9:$H$465,3,FALSE),"")</f>
        <v/>
      </c>
      <c r="G43" s="14">
        <f>COUNTIF($E$9:E43,E43)</f>
        <v>35</v>
      </c>
      <c r="H43" s="60"/>
      <c r="J43" s="5"/>
    </row>
    <row r="44" spans="2:10" x14ac:dyDescent="0.35">
      <c r="B44" s="15"/>
      <c r="C44" s="6"/>
      <c r="D44" s="1">
        <f>+tblRace5B[[#This Row],[Position]]</f>
        <v>0</v>
      </c>
      <c r="E44" s="14" t="str">
        <f>IFERROR(VLOOKUP('Race5-Boy'!$C44,TeamDec!$D$9:$H$465,5,FALSE),"")</f>
        <v/>
      </c>
      <c r="F44" s="16" t="str">
        <f>IFERROR(VLOOKUP('Race5-Boy'!$C44,TeamDec!$D$9:$H$465,3,FALSE),"")</f>
        <v/>
      </c>
      <c r="G44" s="14">
        <f>COUNTIF($E$9:E44,E44)</f>
        <v>36</v>
      </c>
      <c r="H44" s="60"/>
      <c r="J44" s="5"/>
    </row>
    <row r="45" spans="2:10" x14ac:dyDescent="0.35">
      <c r="B45" s="15"/>
      <c r="C45" s="6"/>
      <c r="D45" s="1">
        <f>+tblRace5B[[#This Row],[Position]]</f>
        <v>0</v>
      </c>
      <c r="E45" s="14" t="str">
        <f>IFERROR(VLOOKUP('Race5-Boy'!$C45,TeamDec!$D$9:$H$465,5,FALSE),"")</f>
        <v/>
      </c>
      <c r="F45" s="16" t="str">
        <f>IFERROR(VLOOKUP('Race5-Boy'!$C45,TeamDec!$D$9:$H$465,3,FALSE),"")</f>
        <v/>
      </c>
      <c r="G45" s="14">
        <f>COUNTIF($E$9:E45,E45)</f>
        <v>37</v>
      </c>
      <c r="H45" s="60"/>
      <c r="J45" s="5"/>
    </row>
    <row r="46" spans="2:10" x14ac:dyDescent="0.35">
      <c r="B46" s="15"/>
      <c r="C46" s="6"/>
      <c r="D46" s="1">
        <f>+tblRace5B[[#This Row],[Position]]</f>
        <v>0</v>
      </c>
      <c r="E46" s="14" t="str">
        <f>IFERROR(VLOOKUP('Race5-Boy'!$C46,TeamDec!$D$9:$H$465,5,FALSE),"")</f>
        <v/>
      </c>
      <c r="F46" s="16" t="str">
        <f>IFERROR(VLOOKUP('Race5-Boy'!$C46,TeamDec!$D$9:$H$465,3,FALSE),"")</f>
        <v/>
      </c>
      <c r="G46" s="14">
        <f>COUNTIF($E$9:E46,E46)</f>
        <v>38</v>
      </c>
      <c r="H46" s="60"/>
      <c r="J46" s="5"/>
    </row>
    <row r="47" spans="2:10" x14ac:dyDescent="0.35">
      <c r="B47" s="15"/>
      <c r="C47" s="6"/>
      <c r="D47" s="1">
        <f>+tblRace5B[[#This Row],[Position]]</f>
        <v>0</v>
      </c>
      <c r="E47" s="14" t="str">
        <f>IFERROR(VLOOKUP('Race5-Boy'!$C47,TeamDec!$D$9:$H$465,5,FALSE),"")</f>
        <v/>
      </c>
      <c r="F47" s="16" t="str">
        <f>IFERROR(VLOOKUP('Race5-Boy'!$C47,TeamDec!$D$9:$H$465,3,FALSE),"")</f>
        <v/>
      </c>
      <c r="G47" s="14">
        <f>COUNTIF($E$9:E47,E47)</f>
        <v>39</v>
      </c>
      <c r="H47" s="60"/>
      <c r="J47" s="5"/>
    </row>
    <row r="48" spans="2:10" x14ac:dyDescent="0.35">
      <c r="B48" s="15"/>
      <c r="C48" s="6"/>
      <c r="D48" s="1">
        <f>+tblRace5B[[#This Row],[Position]]</f>
        <v>0</v>
      </c>
      <c r="E48" s="14" t="str">
        <f>IFERROR(VLOOKUP('Race5-Boy'!$C48,TeamDec!$D$9:$H$465,5,FALSE),"")</f>
        <v/>
      </c>
      <c r="F48" s="16" t="str">
        <f>IFERROR(VLOOKUP('Race5-Boy'!$C48,TeamDec!$D$9:$H$465,3,FALSE),"")</f>
        <v/>
      </c>
      <c r="G48" s="14">
        <f>COUNTIF($E$9:E48,E48)</f>
        <v>40</v>
      </c>
      <c r="H48" s="60"/>
      <c r="J48" s="5"/>
    </row>
    <row r="49" spans="2:10" x14ac:dyDescent="0.35">
      <c r="B49" s="15"/>
      <c r="C49" s="6"/>
      <c r="D49" s="1">
        <f>+tblRace5B[[#This Row],[Position]]</f>
        <v>0</v>
      </c>
      <c r="E49" s="14" t="str">
        <f>IFERROR(VLOOKUP('Race5-Boy'!$C49,TeamDec!$D$9:$H$465,5,FALSE),"")</f>
        <v/>
      </c>
      <c r="F49" s="16" t="str">
        <f>IFERROR(VLOOKUP('Race5-Boy'!$C49,TeamDec!$D$9:$H$465,3,FALSE),"")</f>
        <v/>
      </c>
      <c r="G49" s="14">
        <f>COUNTIF($E$9:E49,E49)</f>
        <v>41</v>
      </c>
      <c r="H49" s="60"/>
      <c r="J49" s="5"/>
    </row>
    <row r="50" spans="2:10" x14ac:dyDescent="0.35">
      <c r="B50" s="15"/>
      <c r="C50" s="6"/>
      <c r="D50" s="1">
        <f>+tblRace5B[[#This Row],[Position]]</f>
        <v>0</v>
      </c>
      <c r="E50" s="14" t="str">
        <f>IFERROR(VLOOKUP('Race5-Boy'!$C50,TeamDec!$D$9:$H$465,5,FALSE),"")</f>
        <v/>
      </c>
      <c r="F50" s="16" t="str">
        <f>IFERROR(VLOOKUP('Race5-Boy'!$C50,TeamDec!$D$9:$H$465,3,FALSE),"")</f>
        <v/>
      </c>
      <c r="G50" s="14">
        <f>COUNTIF($E$9:E50,E50)</f>
        <v>42</v>
      </c>
      <c r="H50" s="60"/>
      <c r="J50" s="5"/>
    </row>
    <row r="51" spans="2:10" x14ac:dyDescent="0.35">
      <c r="B51" s="15"/>
      <c r="C51" s="6"/>
      <c r="D51" s="1">
        <f>+tblRace5B[[#This Row],[Position]]</f>
        <v>0</v>
      </c>
      <c r="E51" s="14" t="str">
        <f>IFERROR(VLOOKUP('Race5-Boy'!$C51,TeamDec!$D$9:$H$465,5,FALSE),"")</f>
        <v/>
      </c>
      <c r="F51" s="16" t="str">
        <f>IFERROR(VLOOKUP('Race5-Boy'!$C51,TeamDec!$D$9:$H$465,3,FALSE),"")</f>
        <v/>
      </c>
      <c r="G51" s="14">
        <f>COUNTIF($E$9:E51,E51)</f>
        <v>43</v>
      </c>
      <c r="H51" s="60"/>
      <c r="J51" s="5"/>
    </row>
    <row r="52" spans="2:10" x14ac:dyDescent="0.35">
      <c r="B52" s="15"/>
      <c r="C52" s="6"/>
      <c r="D52" s="1">
        <f>+tblRace5B[[#This Row],[Position]]</f>
        <v>0</v>
      </c>
      <c r="E52" s="14" t="str">
        <f>IFERROR(VLOOKUP('Race5-Boy'!$C52,TeamDec!$D$9:$H$465,5,FALSE),"")</f>
        <v/>
      </c>
      <c r="F52" s="16" t="str">
        <f>IFERROR(VLOOKUP('Race5-Boy'!$C52,TeamDec!$D$9:$H$465,3,FALSE),"")</f>
        <v/>
      </c>
      <c r="G52" s="14">
        <f>COUNTIF($E$9:E52,E52)</f>
        <v>44</v>
      </c>
      <c r="H52" s="60"/>
      <c r="J52" s="5"/>
    </row>
    <row r="53" spans="2:10" x14ac:dyDescent="0.35">
      <c r="B53" s="15"/>
      <c r="C53" s="6"/>
      <c r="D53" s="1">
        <f>+tblRace5B[[#This Row],[Position]]</f>
        <v>0</v>
      </c>
      <c r="E53" s="14" t="str">
        <f>IFERROR(VLOOKUP('Race5-Boy'!$C53,TeamDec!$D$9:$H$465,5,FALSE),"")</f>
        <v/>
      </c>
      <c r="F53" s="16" t="str">
        <f>IFERROR(VLOOKUP('Race5-Boy'!$C53,TeamDec!$D$9:$H$465,3,FALSE),"")</f>
        <v/>
      </c>
      <c r="G53" s="14">
        <f>COUNTIF($E$9:E53,E53)</f>
        <v>45</v>
      </c>
      <c r="H53" s="60"/>
      <c r="J53" s="5"/>
    </row>
    <row r="54" spans="2:10" x14ac:dyDescent="0.35">
      <c r="B54" s="15"/>
      <c r="C54" s="6"/>
      <c r="D54" s="1">
        <f>+tblRace5B[[#This Row],[Position]]</f>
        <v>0</v>
      </c>
      <c r="E54" s="14" t="str">
        <f>IFERROR(VLOOKUP('Race5-Boy'!$C54,TeamDec!$D$9:$H$465,5,FALSE),"")</f>
        <v/>
      </c>
      <c r="F54" s="16" t="str">
        <f>IFERROR(VLOOKUP('Race5-Boy'!$C54,TeamDec!$D$9:$H$465,3,FALSE),"")</f>
        <v/>
      </c>
      <c r="G54" s="14">
        <f>COUNTIF($E$9:E54,E54)</f>
        <v>46</v>
      </c>
      <c r="H54" s="60"/>
      <c r="J54" s="5"/>
    </row>
    <row r="55" spans="2:10" x14ac:dyDescent="0.35">
      <c r="B55" s="15"/>
      <c r="C55" s="6"/>
      <c r="D55" s="1">
        <f>+tblRace5B[[#This Row],[Position]]</f>
        <v>0</v>
      </c>
      <c r="E55" s="14" t="str">
        <f>IFERROR(VLOOKUP('Race5-Boy'!$C55,TeamDec!$D$9:$H$465,5,FALSE),"")</f>
        <v/>
      </c>
      <c r="F55" s="16" t="str">
        <f>IFERROR(VLOOKUP('Race5-Boy'!$C55,TeamDec!$D$9:$H$465,3,FALSE),"")</f>
        <v/>
      </c>
      <c r="G55" s="14">
        <f>COUNTIF($E$9:E55,E55)</f>
        <v>47</v>
      </c>
      <c r="H55" s="60"/>
      <c r="J55" s="5"/>
    </row>
    <row r="56" spans="2:10" x14ac:dyDescent="0.35">
      <c r="B56" s="15"/>
      <c r="C56" s="6"/>
      <c r="D56" s="1">
        <f>+tblRace5B[[#This Row],[Position]]</f>
        <v>0</v>
      </c>
      <c r="E56" s="14" t="str">
        <f>IFERROR(VLOOKUP('Race5-Boy'!$C56,TeamDec!$D$9:$H$465,5,FALSE),"")</f>
        <v/>
      </c>
      <c r="F56" s="16" t="str">
        <f>IFERROR(VLOOKUP('Race5-Boy'!$C56,TeamDec!$D$9:$H$465,3,FALSE),"")</f>
        <v/>
      </c>
      <c r="G56" s="14">
        <f>COUNTIF($E$9:E56,E56)</f>
        <v>48</v>
      </c>
      <c r="H56" s="60"/>
      <c r="J56" s="5"/>
    </row>
    <row r="57" spans="2:10" x14ac:dyDescent="0.35">
      <c r="B57" s="15"/>
      <c r="C57" s="6"/>
      <c r="D57" s="1">
        <f>+tblRace5B[[#This Row],[Position]]</f>
        <v>0</v>
      </c>
      <c r="E57" s="14" t="str">
        <f>IFERROR(VLOOKUP('Race5-Boy'!$C57,TeamDec!$D$9:$H$465,5,FALSE),"")</f>
        <v/>
      </c>
      <c r="F57" s="16" t="str">
        <f>IFERROR(VLOOKUP('Race5-Boy'!$C57,TeamDec!$D$9:$H$465,3,FALSE),"")</f>
        <v/>
      </c>
      <c r="G57" s="14">
        <f>COUNTIF($E$9:E57,E57)</f>
        <v>49</v>
      </c>
      <c r="H57" s="60"/>
      <c r="J57" s="5"/>
    </row>
    <row r="58" spans="2:10" x14ac:dyDescent="0.35">
      <c r="B58" s="15"/>
      <c r="C58" s="6"/>
      <c r="D58" s="1">
        <f>+tblRace5B[[#This Row],[Position]]</f>
        <v>0</v>
      </c>
      <c r="E58" s="14" t="str">
        <f>IFERROR(VLOOKUP('Race5-Boy'!$C58,TeamDec!$D$9:$H$465,5,FALSE),"")</f>
        <v/>
      </c>
      <c r="F58" s="16" t="str">
        <f>IFERROR(VLOOKUP('Race5-Boy'!$C58,TeamDec!$D$9:$H$465,3,FALSE),"")</f>
        <v/>
      </c>
      <c r="G58" s="14">
        <f>COUNTIF($E$9:E58,E58)</f>
        <v>50</v>
      </c>
      <c r="H58" s="60"/>
      <c r="J58" s="5"/>
    </row>
    <row r="59" spans="2:10" x14ac:dyDescent="0.35">
      <c r="B59" s="15"/>
      <c r="C59" s="6"/>
      <c r="D59" s="1">
        <f>+tblRace5B[[#This Row],[Position]]</f>
        <v>0</v>
      </c>
      <c r="E59" s="14" t="str">
        <f>IFERROR(VLOOKUP('Race5-Boy'!$C59,TeamDec!$D$9:$H$465,5,FALSE),"")</f>
        <v/>
      </c>
      <c r="F59" s="16" t="str">
        <f>IFERROR(VLOOKUP('Race5-Boy'!$C59,TeamDec!$D$9:$H$465,3,FALSE),"")</f>
        <v/>
      </c>
      <c r="G59" s="14">
        <f>COUNTIF($E$9:E59,E59)</f>
        <v>51</v>
      </c>
      <c r="H59" s="60"/>
      <c r="J59" s="5"/>
    </row>
    <row r="60" spans="2:10" x14ac:dyDescent="0.35">
      <c r="B60" s="15"/>
      <c r="C60" s="6"/>
      <c r="D60" s="1">
        <f>+tblRace5B[[#This Row],[Position]]</f>
        <v>0</v>
      </c>
      <c r="E60" s="14" t="str">
        <f>IFERROR(VLOOKUP('Race5-Boy'!$C60,TeamDec!$D$9:$H$465,5,FALSE),"")</f>
        <v/>
      </c>
      <c r="F60" s="16" t="str">
        <f>IFERROR(VLOOKUP('Race5-Boy'!$C60,TeamDec!$D$9:$H$465,3,FALSE),"")</f>
        <v/>
      </c>
      <c r="G60" s="14">
        <f>COUNTIF($E$9:E60,E60)</f>
        <v>52</v>
      </c>
      <c r="H60" s="60"/>
      <c r="J60" s="5"/>
    </row>
    <row r="61" spans="2:10" x14ac:dyDescent="0.35">
      <c r="B61" s="15"/>
      <c r="C61" s="6"/>
      <c r="D61" s="1">
        <f>+tblRace5B[[#This Row],[Position]]</f>
        <v>0</v>
      </c>
      <c r="E61" s="14" t="str">
        <f>IFERROR(VLOOKUP('Race5-Boy'!$C61,TeamDec!$D$9:$H$465,5,FALSE),"")</f>
        <v/>
      </c>
      <c r="F61" s="16" t="str">
        <f>IFERROR(VLOOKUP('Race5-Boy'!$C61,TeamDec!$D$9:$H$465,3,FALSE),"")</f>
        <v/>
      </c>
      <c r="G61" s="14">
        <f>COUNTIF($E$9:E61,E61)</f>
        <v>53</v>
      </c>
      <c r="H61" s="60"/>
      <c r="J61" s="5"/>
    </row>
    <row r="62" spans="2:10" x14ac:dyDescent="0.35">
      <c r="B62" s="15"/>
      <c r="C62" s="6"/>
      <c r="D62" s="1">
        <f>+tblRace5B[[#This Row],[Position]]</f>
        <v>0</v>
      </c>
      <c r="E62" s="14" t="str">
        <f>IFERROR(VLOOKUP('Race5-Boy'!$C62,TeamDec!$D$9:$H$465,5,FALSE),"")</f>
        <v/>
      </c>
      <c r="F62" s="16" t="str">
        <f>IFERROR(VLOOKUP('Race5-Boy'!$C62,TeamDec!$D$9:$H$465,3,FALSE),"")</f>
        <v/>
      </c>
      <c r="G62" s="14">
        <f>COUNTIF($E$9:E62,E62)</f>
        <v>54</v>
      </c>
      <c r="H62" s="60"/>
      <c r="J62" s="5"/>
    </row>
    <row r="63" spans="2:10" x14ac:dyDescent="0.35">
      <c r="B63" s="15"/>
      <c r="C63" s="6"/>
      <c r="D63" s="1">
        <f>+tblRace5B[[#This Row],[Position]]</f>
        <v>0</v>
      </c>
      <c r="E63" s="14" t="str">
        <f>IFERROR(VLOOKUP('Race5-Boy'!$C63,TeamDec!$D$9:$H$465,5,FALSE),"")</f>
        <v/>
      </c>
      <c r="F63" s="16" t="str">
        <f>IFERROR(VLOOKUP('Race5-Boy'!$C63,TeamDec!$D$9:$H$465,3,FALSE),"")</f>
        <v/>
      </c>
      <c r="G63" s="14">
        <f>COUNTIF($E$9:E63,E63)</f>
        <v>55</v>
      </c>
      <c r="H63" s="60"/>
      <c r="J63" s="5"/>
    </row>
    <row r="64" spans="2:10" x14ac:dyDescent="0.35">
      <c r="B64" s="15"/>
      <c r="C64" s="6"/>
      <c r="D64" s="1">
        <f>+tblRace5B[[#This Row],[Position]]</f>
        <v>0</v>
      </c>
      <c r="E64" s="14" t="str">
        <f>IFERROR(VLOOKUP('Race5-Boy'!$C64,TeamDec!$D$9:$H$465,5,FALSE),"")</f>
        <v/>
      </c>
      <c r="F64" s="16" t="str">
        <f>IFERROR(VLOOKUP('Race5-Boy'!$C64,TeamDec!$D$9:$H$465,3,FALSE),"")</f>
        <v/>
      </c>
      <c r="G64" s="14">
        <f>COUNTIF($E$9:E64,E64)</f>
        <v>56</v>
      </c>
      <c r="H64" s="60"/>
      <c r="J64" s="5"/>
    </row>
    <row r="65" spans="2:10" x14ac:dyDescent="0.35">
      <c r="B65" s="15"/>
      <c r="C65" s="6"/>
      <c r="D65" s="1">
        <f>+tblRace5B[[#This Row],[Position]]</f>
        <v>0</v>
      </c>
      <c r="E65" s="14" t="str">
        <f>IFERROR(VLOOKUP('Race5-Boy'!$C65,TeamDec!$D$9:$H$465,5,FALSE),"")</f>
        <v/>
      </c>
      <c r="F65" s="16" t="str">
        <f>IFERROR(VLOOKUP('Race5-Boy'!$C65,TeamDec!$D$9:$H$465,3,FALSE),"")</f>
        <v/>
      </c>
      <c r="G65" s="14">
        <f>COUNTIF($E$9:E65,E65)</f>
        <v>57</v>
      </c>
      <c r="H65" s="60"/>
      <c r="J65" s="5"/>
    </row>
    <row r="66" spans="2:10" x14ac:dyDescent="0.35">
      <c r="B66" s="15"/>
      <c r="C66" s="6"/>
      <c r="D66" s="1">
        <f>+tblRace5B[[#This Row],[Position]]</f>
        <v>0</v>
      </c>
      <c r="E66" s="14" t="str">
        <f>IFERROR(VLOOKUP('Race5-Boy'!$C66,TeamDec!$D$9:$H$465,5,FALSE),"")</f>
        <v/>
      </c>
      <c r="F66" s="16" t="str">
        <f>IFERROR(VLOOKUP('Race5-Boy'!$C66,TeamDec!$D$9:$H$465,3,FALSE),"")</f>
        <v/>
      </c>
      <c r="G66" s="14">
        <f>COUNTIF($E$9:E66,E66)</f>
        <v>58</v>
      </c>
      <c r="H66" s="60"/>
      <c r="J66" s="5"/>
    </row>
    <row r="67" spans="2:10" x14ac:dyDescent="0.35">
      <c r="B67" s="15"/>
      <c r="C67" s="6"/>
      <c r="D67" s="1">
        <f>+tblRace5B[[#This Row],[Position]]</f>
        <v>0</v>
      </c>
      <c r="E67" s="14" t="str">
        <f>IFERROR(VLOOKUP('Race5-Boy'!$C67,TeamDec!$D$9:$H$465,5,FALSE),"")</f>
        <v/>
      </c>
      <c r="F67" s="16" t="str">
        <f>IFERROR(VLOOKUP('Race5-Boy'!$C67,TeamDec!$D$9:$H$465,3,FALSE),"")</f>
        <v/>
      </c>
      <c r="G67" s="14">
        <f>COUNTIF($E$9:E67,E67)</f>
        <v>59</v>
      </c>
      <c r="H67" s="60"/>
      <c r="J67" s="5"/>
    </row>
    <row r="68" spans="2:10" x14ac:dyDescent="0.35">
      <c r="B68" s="15"/>
      <c r="C68" s="6"/>
      <c r="D68" s="1">
        <f>+tblRace5B[[#This Row],[Position]]</f>
        <v>0</v>
      </c>
      <c r="E68" s="14" t="str">
        <f>IFERROR(VLOOKUP('Race5-Boy'!$C68,TeamDec!$D$9:$H$465,5,FALSE),"")</f>
        <v/>
      </c>
      <c r="F68" s="16" t="str">
        <f>IFERROR(VLOOKUP('Race5-Boy'!$C68,TeamDec!$D$9:$H$465,3,FALSE),"")</f>
        <v/>
      </c>
      <c r="G68" s="14">
        <f>COUNTIF($E$9:E68,E68)</f>
        <v>60</v>
      </c>
      <c r="H68" s="60"/>
      <c r="J68" s="5"/>
    </row>
    <row r="69" spans="2:10" x14ac:dyDescent="0.35">
      <c r="B69" s="15"/>
      <c r="C69" s="6"/>
      <c r="D69" s="1">
        <f>+tblRace5B[[#This Row],[Position]]</f>
        <v>0</v>
      </c>
      <c r="E69" s="14" t="str">
        <f>IFERROR(VLOOKUP('Race5-Boy'!$C69,TeamDec!$D$9:$H$465,5,FALSE),"")</f>
        <v/>
      </c>
      <c r="F69" s="16" t="str">
        <f>IFERROR(VLOOKUP('Race5-Boy'!$C69,TeamDec!$D$9:$H$465,3,FALSE),"")</f>
        <v/>
      </c>
      <c r="G69" s="14">
        <f>COUNTIF($E$9:E69,E69)</f>
        <v>61</v>
      </c>
      <c r="H69" s="60"/>
      <c r="J69" s="5"/>
    </row>
    <row r="70" spans="2:10" x14ac:dyDescent="0.35">
      <c r="B70" s="15"/>
      <c r="C70" s="6"/>
      <c r="D70" s="1">
        <f>+tblRace5B[[#This Row],[Position]]</f>
        <v>0</v>
      </c>
      <c r="E70" s="14" t="str">
        <f>IFERROR(VLOOKUP('Race5-Boy'!$C70,TeamDec!$D$9:$H$465,5,FALSE),"")</f>
        <v/>
      </c>
      <c r="F70" s="16" t="str">
        <f>IFERROR(VLOOKUP('Race5-Boy'!$C70,TeamDec!$D$9:$H$465,3,FALSE),"")</f>
        <v/>
      </c>
      <c r="G70" s="14">
        <f>COUNTIF($E$9:E70,E70)</f>
        <v>62</v>
      </c>
      <c r="H70" s="60"/>
      <c r="J70" s="5"/>
    </row>
    <row r="71" spans="2:10" x14ac:dyDescent="0.35">
      <c r="B71" s="15"/>
      <c r="C71" s="6"/>
      <c r="D71" s="1">
        <f>+tblRace5B[[#This Row],[Position]]</f>
        <v>0</v>
      </c>
      <c r="E71" s="14" t="str">
        <f>IFERROR(VLOOKUP('Race5-Boy'!$C71,TeamDec!$D$9:$H$465,5,FALSE),"")</f>
        <v/>
      </c>
      <c r="F71" s="16" t="str">
        <f>IFERROR(VLOOKUP('Race5-Boy'!$C71,TeamDec!$D$9:$H$465,3,FALSE),"")</f>
        <v/>
      </c>
      <c r="G71" s="14">
        <f>COUNTIF($E$9:E71,E71)</f>
        <v>63</v>
      </c>
      <c r="H71" s="60"/>
      <c r="J71" s="5"/>
    </row>
    <row r="72" spans="2:10" x14ac:dyDescent="0.35">
      <c r="B72" s="15"/>
      <c r="C72" s="6"/>
      <c r="D72" s="1">
        <f>+tblRace5B[[#This Row],[Position]]</f>
        <v>0</v>
      </c>
      <c r="E72" s="14" t="str">
        <f>IFERROR(VLOOKUP('Race5-Boy'!$C72,TeamDec!$D$9:$H$465,5,FALSE),"")</f>
        <v/>
      </c>
      <c r="F72" s="16" t="str">
        <f>IFERROR(VLOOKUP('Race5-Boy'!$C72,TeamDec!$D$9:$H$465,3,FALSE),"")</f>
        <v/>
      </c>
      <c r="G72" s="14">
        <f>COUNTIF($E$9:E72,E72)</f>
        <v>64</v>
      </c>
      <c r="H72" s="60"/>
      <c r="J72" s="5"/>
    </row>
    <row r="73" spans="2:10" x14ac:dyDescent="0.35">
      <c r="B73" s="15"/>
      <c r="C73" s="6"/>
      <c r="D73" s="1">
        <f>+tblRace5B[[#This Row],[Position]]</f>
        <v>0</v>
      </c>
      <c r="E73" s="14" t="str">
        <f>IFERROR(VLOOKUP('Race5-Boy'!$C73,TeamDec!$D$9:$H$465,5,FALSE),"")</f>
        <v/>
      </c>
      <c r="F73" s="16" t="str">
        <f>IFERROR(VLOOKUP('Race5-Boy'!$C73,TeamDec!$D$9:$H$465,3,FALSE),"")</f>
        <v/>
      </c>
      <c r="G73" s="14">
        <f>COUNTIF($E$9:E73,E73)</f>
        <v>65</v>
      </c>
      <c r="H73" s="60"/>
      <c r="J73" s="5"/>
    </row>
    <row r="74" spans="2:10" x14ac:dyDescent="0.35">
      <c r="B74" s="15"/>
      <c r="C74" s="6"/>
      <c r="D74" s="1">
        <f>+tblRace5B[[#This Row],[Position]]</f>
        <v>0</v>
      </c>
      <c r="E74" s="14" t="str">
        <f>IFERROR(VLOOKUP('Race5-Boy'!$C74,TeamDec!$D$9:$H$465,5,FALSE),"")</f>
        <v/>
      </c>
      <c r="F74" s="16" t="str">
        <f>IFERROR(VLOOKUP('Race5-Boy'!$C74,TeamDec!$D$9:$H$465,3,FALSE),"")</f>
        <v/>
      </c>
      <c r="G74" s="14">
        <f>COUNTIF($E$9:E74,E74)</f>
        <v>66</v>
      </c>
      <c r="H74" s="60"/>
      <c r="J74" s="5"/>
    </row>
    <row r="75" spans="2:10" x14ac:dyDescent="0.35">
      <c r="B75" s="15"/>
      <c r="C75" s="6"/>
      <c r="D75" s="1">
        <f>+tblRace5B[[#This Row],[Position]]</f>
        <v>0</v>
      </c>
      <c r="E75" s="14" t="str">
        <f>IFERROR(VLOOKUP('Race5-Boy'!$C75,TeamDec!$D$9:$H$465,5,FALSE),"")</f>
        <v/>
      </c>
      <c r="F75" s="16" t="str">
        <f>IFERROR(VLOOKUP('Race5-Boy'!$C75,TeamDec!$D$9:$H$465,3,FALSE),"")</f>
        <v/>
      </c>
      <c r="G75" s="14">
        <f>COUNTIF($E$9:E75,E75)</f>
        <v>67</v>
      </c>
      <c r="H75" s="60"/>
      <c r="J75" s="5"/>
    </row>
    <row r="76" spans="2:10" x14ac:dyDescent="0.35">
      <c r="B76" s="15"/>
      <c r="C76" s="6"/>
      <c r="D76" s="1">
        <f>+tblRace5B[[#This Row],[Position]]</f>
        <v>0</v>
      </c>
      <c r="E76" s="14" t="str">
        <f>IFERROR(VLOOKUP('Race5-Boy'!$C76,TeamDec!$D$9:$H$465,5,FALSE),"")</f>
        <v/>
      </c>
      <c r="F76" s="16" t="str">
        <f>IFERROR(VLOOKUP('Race5-Boy'!$C76,TeamDec!$D$9:$H$465,3,FALSE),"")</f>
        <v/>
      </c>
      <c r="G76" s="14">
        <f>COUNTIF($E$9:E76,E76)</f>
        <v>68</v>
      </c>
      <c r="H76" s="60"/>
      <c r="J76" s="5"/>
    </row>
    <row r="77" spans="2:10" x14ac:dyDescent="0.35">
      <c r="B77" s="15"/>
      <c r="C77" s="6"/>
      <c r="D77" s="1">
        <f>+tblRace5B[[#This Row],[Position]]</f>
        <v>0</v>
      </c>
      <c r="E77" s="14" t="str">
        <f>IFERROR(VLOOKUP('Race5-Boy'!$C77,TeamDec!$D$9:$H$465,5,FALSE),"")</f>
        <v/>
      </c>
      <c r="F77" s="16" t="str">
        <f>IFERROR(VLOOKUP('Race5-Boy'!$C77,TeamDec!$D$9:$H$465,3,FALSE),"")</f>
        <v/>
      </c>
      <c r="G77" s="14">
        <f>COUNTIF($E$9:E77,E77)</f>
        <v>69</v>
      </c>
      <c r="H77" s="60"/>
      <c r="J77" s="5"/>
    </row>
    <row r="78" spans="2:10" x14ac:dyDescent="0.35">
      <c r="B78" s="15"/>
      <c r="C78" s="6"/>
      <c r="D78" s="1">
        <f>+tblRace5B[[#This Row],[Position]]</f>
        <v>0</v>
      </c>
      <c r="E78" s="14" t="str">
        <f>IFERROR(VLOOKUP('Race5-Boy'!$C78,TeamDec!$D$9:$H$465,5,FALSE),"")</f>
        <v/>
      </c>
      <c r="F78" s="16" t="str">
        <f>IFERROR(VLOOKUP('Race5-Boy'!$C78,TeamDec!$D$9:$H$465,3,FALSE),"")</f>
        <v/>
      </c>
      <c r="G78" s="14">
        <f>COUNTIF($E$9:E78,E78)</f>
        <v>70</v>
      </c>
      <c r="H78" s="60"/>
      <c r="J78" s="5"/>
    </row>
    <row r="79" spans="2:10" x14ac:dyDescent="0.35">
      <c r="B79" s="15"/>
      <c r="C79" s="6"/>
      <c r="D79" s="1">
        <f>+tblRace5B[[#This Row],[Position]]</f>
        <v>0</v>
      </c>
      <c r="E79" s="14" t="str">
        <f>IFERROR(VLOOKUP('Race5-Boy'!$C79,TeamDec!$D$9:$H$465,5,FALSE),"")</f>
        <v/>
      </c>
      <c r="F79" s="16" t="str">
        <f>IFERROR(VLOOKUP('Race5-Boy'!$C79,TeamDec!$D$9:$H$465,3,FALSE),"")</f>
        <v/>
      </c>
      <c r="G79" s="14">
        <f>COUNTIF($E$9:E79,E79)</f>
        <v>71</v>
      </c>
      <c r="H79" s="60"/>
      <c r="J79" s="5"/>
    </row>
    <row r="80" spans="2:10" x14ac:dyDescent="0.35">
      <c r="B80" s="15"/>
      <c r="C80" s="6"/>
      <c r="D80" s="1">
        <f>+tblRace5B[[#This Row],[Position]]</f>
        <v>0</v>
      </c>
      <c r="E80" s="14" t="str">
        <f>IFERROR(VLOOKUP('Race5-Boy'!$C80,TeamDec!$D$9:$H$465,5,FALSE),"")</f>
        <v/>
      </c>
      <c r="F80" s="16" t="str">
        <f>IFERROR(VLOOKUP('Race5-Boy'!$C80,TeamDec!$D$9:$H$465,3,FALSE),"")</f>
        <v/>
      </c>
      <c r="G80" s="14">
        <f>COUNTIF($E$9:E80,E80)</f>
        <v>72</v>
      </c>
      <c r="H80" s="60"/>
      <c r="J80" s="5"/>
    </row>
    <row r="81" spans="2:10" x14ac:dyDescent="0.35">
      <c r="B81" s="15"/>
      <c r="C81" s="6"/>
      <c r="D81" s="1">
        <f>+tblRace5B[[#This Row],[Position]]</f>
        <v>0</v>
      </c>
      <c r="E81" s="14" t="str">
        <f>IFERROR(VLOOKUP('Race5-Boy'!$C81,TeamDec!$D$9:$H$465,5,FALSE),"")</f>
        <v/>
      </c>
      <c r="F81" s="16" t="str">
        <f>IFERROR(VLOOKUP('Race5-Boy'!$C81,TeamDec!$D$9:$H$465,3,FALSE),"")</f>
        <v/>
      </c>
      <c r="G81" s="14">
        <f>COUNTIF($E$9:E81,E81)</f>
        <v>73</v>
      </c>
      <c r="H81" s="60"/>
      <c r="J81" s="5"/>
    </row>
    <row r="82" spans="2:10" x14ac:dyDescent="0.35">
      <c r="B82" s="15"/>
      <c r="C82" s="6"/>
      <c r="D82" s="1">
        <f>+tblRace5B[[#This Row],[Position]]</f>
        <v>0</v>
      </c>
      <c r="E82" s="14" t="str">
        <f>IFERROR(VLOOKUP('Race5-Boy'!$C82,TeamDec!$D$9:$H$465,5,FALSE),"")</f>
        <v/>
      </c>
      <c r="F82" s="16" t="str">
        <f>IFERROR(VLOOKUP('Race5-Boy'!$C82,TeamDec!$D$9:$H$465,3,FALSE),"")</f>
        <v/>
      </c>
      <c r="G82" s="14">
        <f>COUNTIF($E$9:E82,E82)</f>
        <v>74</v>
      </c>
      <c r="H82" s="60"/>
      <c r="J82" s="5"/>
    </row>
    <row r="83" spans="2:10" x14ac:dyDescent="0.35">
      <c r="B83" s="15"/>
      <c r="C83" s="6"/>
      <c r="D83" s="1">
        <f>+tblRace5B[[#This Row],[Position]]</f>
        <v>0</v>
      </c>
      <c r="E83" s="14" t="str">
        <f>IFERROR(VLOOKUP('Race5-Boy'!$C83,TeamDec!$D$9:$H$465,5,FALSE),"")</f>
        <v/>
      </c>
      <c r="F83" s="16" t="str">
        <f>IFERROR(VLOOKUP('Race5-Boy'!$C83,TeamDec!$D$9:$H$465,3,FALSE),"")</f>
        <v/>
      </c>
      <c r="G83" s="14">
        <f>COUNTIF($E$9:E83,E83)</f>
        <v>75</v>
      </c>
      <c r="H83" s="60"/>
      <c r="J83" s="5"/>
    </row>
    <row r="84" spans="2:10" x14ac:dyDescent="0.35">
      <c r="B84" s="15"/>
      <c r="C84" s="6"/>
      <c r="D84" s="1">
        <f>+tblRace5B[[#This Row],[Position]]</f>
        <v>0</v>
      </c>
      <c r="E84" s="14" t="str">
        <f>IFERROR(VLOOKUP('Race5-Boy'!$C84,TeamDec!$D$9:$H$465,5,FALSE),"")</f>
        <v/>
      </c>
      <c r="F84" s="16" t="str">
        <f>IFERROR(VLOOKUP('Race5-Boy'!$C84,TeamDec!$D$9:$H$465,3,FALSE),"")</f>
        <v/>
      </c>
      <c r="G84" s="14">
        <f>COUNTIF($E$9:E84,E84)</f>
        <v>76</v>
      </c>
      <c r="H84" s="60"/>
      <c r="J84" s="5"/>
    </row>
    <row r="85" spans="2:10" x14ac:dyDescent="0.35">
      <c r="B85" s="15"/>
      <c r="C85" s="6"/>
      <c r="D85" s="1">
        <f>+tblRace5B[[#This Row],[Position]]</f>
        <v>0</v>
      </c>
      <c r="E85" s="14" t="str">
        <f>IFERROR(VLOOKUP('Race5-Boy'!$C85,TeamDec!$D$9:$H$465,5,FALSE),"")</f>
        <v/>
      </c>
      <c r="F85" s="16" t="str">
        <f>IFERROR(VLOOKUP('Race5-Boy'!$C85,TeamDec!$D$9:$H$465,3,FALSE),"")</f>
        <v/>
      </c>
      <c r="G85" s="14">
        <f>COUNTIF($E$9:E85,E85)</f>
        <v>77</v>
      </c>
      <c r="H85" s="60"/>
      <c r="J85" s="5"/>
    </row>
    <row r="86" spans="2:10" x14ac:dyDescent="0.35">
      <c r="B86" s="15"/>
      <c r="C86" s="6"/>
      <c r="D86" s="1">
        <f>+tblRace5B[[#This Row],[Position]]</f>
        <v>0</v>
      </c>
      <c r="E86" s="14" t="str">
        <f>IFERROR(VLOOKUP('Race5-Boy'!$C86,TeamDec!$D$9:$H$465,5,FALSE),"")</f>
        <v/>
      </c>
      <c r="F86" s="16" t="str">
        <f>IFERROR(VLOOKUP('Race5-Boy'!$C86,TeamDec!$D$9:$H$465,3,FALSE),"")</f>
        <v/>
      </c>
      <c r="G86" s="14">
        <f>COUNTIF($E$9:E86,E86)</f>
        <v>78</v>
      </c>
      <c r="H86" s="60"/>
      <c r="J86" s="5"/>
    </row>
    <row r="87" spans="2:10" x14ac:dyDescent="0.35">
      <c r="B87" s="15"/>
      <c r="C87" s="6"/>
      <c r="D87" s="1">
        <f>+tblRace5B[[#This Row],[Position]]</f>
        <v>0</v>
      </c>
      <c r="E87" s="14" t="str">
        <f>IFERROR(VLOOKUP('Race5-Boy'!$C87,TeamDec!$D$9:$H$465,5,FALSE),"")</f>
        <v/>
      </c>
      <c r="F87" s="16" t="str">
        <f>IFERROR(VLOOKUP('Race5-Boy'!$C87,TeamDec!$D$9:$H$465,3,FALSE),"")</f>
        <v/>
      </c>
      <c r="G87" s="14">
        <f>COUNTIF($E$9:E87,E87)</f>
        <v>79</v>
      </c>
      <c r="H87" s="60"/>
      <c r="J87" s="5"/>
    </row>
    <row r="88" spans="2:10" x14ac:dyDescent="0.35">
      <c r="B88" s="15"/>
      <c r="C88" s="6"/>
      <c r="D88" s="1">
        <f>+tblRace5B[[#This Row],[Position]]</f>
        <v>0</v>
      </c>
      <c r="E88" s="14" t="str">
        <f>IFERROR(VLOOKUP('Race5-Boy'!$C88,TeamDec!$D$9:$H$465,5,FALSE),"")</f>
        <v/>
      </c>
      <c r="F88" s="16" t="str">
        <f>IFERROR(VLOOKUP('Race5-Boy'!$C88,TeamDec!$D$9:$H$465,3,FALSE),"")</f>
        <v/>
      </c>
      <c r="G88" s="14">
        <f>COUNTIF($E$9:E88,E88)</f>
        <v>80</v>
      </c>
      <c r="H88" s="60"/>
      <c r="J88" s="5"/>
    </row>
    <row r="89" spans="2:10" x14ac:dyDescent="0.35">
      <c r="B89" s="15"/>
      <c r="C89" s="6"/>
      <c r="D89" s="1">
        <f>+tblRace5B[[#This Row],[Position]]</f>
        <v>0</v>
      </c>
      <c r="E89" s="14" t="str">
        <f>IFERROR(VLOOKUP('Race5-Boy'!$C89,TeamDec!$D$9:$H$465,5,FALSE),"")</f>
        <v/>
      </c>
      <c r="F89" s="16" t="str">
        <f>IFERROR(VLOOKUP('Race5-Boy'!$C89,TeamDec!$D$9:$H$465,3,FALSE),"")</f>
        <v/>
      </c>
      <c r="G89" s="14">
        <f>COUNTIF($E$9:E89,E89)</f>
        <v>81</v>
      </c>
      <c r="H89" s="60"/>
      <c r="J89" s="5"/>
    </row>
    <row r="90" spans="2:10" x14ac:dyDescent="0.35">
      <c r="B90" s="15"/>
      <c r="C90" s="6"/>
      <c r="D90" s="1">
        <f>+tblRace5B[[#This Row],[Position]]</f>
        <v>0</v>
      </c>
      <c r="E90" s="14" t="str">
        <f>IFERROR(VLOOKUP('Race5-Boy'!$C90,TeamDec!$D$9:$H$465,5,FALSE),"")</f>
        <v/>
      </c>
      <c r="F90" s="16" t="str">
        <f>IFERROR(VLOOKUP('Race5-Boy'!$C90,TeamDec!$D$9:$H$465,3,FALSE),"")</f>
        <v/>
      </c>
      <c r="G90" s="14">
        <f>COUNTIF($E$9:E90,E90)</f>
        <v>82</v>
      </c>
      <c r="H90" s="60"/>
      <c r="J90" s="5"/>
    </row>
    <row r="91" spans="2:10" x14ac:dyDescent="0.35">
      <c r="B91" s="15"/>
      <c r="C91" s="6"/>
      <c r="D91" s="1">
        <f>+tblRace5B[[#This Row],[Position]]</f>
        <v>0</v>
      </c>
      <c r="E91" s="14" t="str">
        <f>IFERROR(VLOOKUP('Race5-Boy'!$C91,TeamDec!$D$9:$H$465,5,FALSE),"")</f>
        <v/>
      </c>
      <c r="F91" s="16" t="str">
        <f>IFERROR(VLOOKUP('Race5-Boy'!$C91,TeamDec!$D$9:$H$465,3,FALSE),"")</f>
        <v/>
      </c>
      <c r="G91" s="14">
        <f>COUNTIF($E$9:E91,E91)</f>
        <v>83</v>
      </c>
      <c r="H91" s="60"/>
      <c r="J91" s="5"/>
    </row>
    <row r="92" spans="2:10" x14ac:dyDescent="0.35">
      <c r="B92" s="15"/>
      <c r="C92" s="6"/>
      <c r="D92" s="1">
        <f>+tblRace5B[[#This Row],[Position]]</f>
        <v>0</v>
      </c>
      <c r="E92" s="14" t="str">
        <f>IFERROR(VLOOKUP('Race5-Boy'!$C92,TeamDec!$D$9:$H$465,5,FALSE),"")</f>
        <v/>
      </c>
      <c r="F92" s="16" t="str">
        <f>IFERROR(VLOOKUP('Race5-Boy'!$C92,TeamDec!$D$9:$H$465,3,FALSE),"")</f>
        <v/>
      </c>
      <c r="G92" s="14">
        <f>COUNTIF($E$9:E92,E92)</f>
        <v>84</v>
      </c>
      <c r="H92" s="60"/>
      <c r="J92" s="5"/>
    </row>
    <row r="93" spans="2:10" x14ac:dyDescent="0.35">
      <c r="B93" s="15"/>
      <c r="C93" s="6"/>
      <c r="D93" s="1">
        <f>+tblRace5B[[#This Row],[Position]]</f>
        <v>0</v>
      </c>
      <c r="E93" s="14" t="str">
        <f>IFERROR(VLOOKUP('Race5-Boy'!$C93,TeamDec!$D$9:$H$465,5,FALSE),"")</f>
        <v/>
      </c>
      <c r="F93" s="16" t="str">
        <f>IFERROR(VLOOKUP('Race5-Boy'!$C93,TeamDec!$D$9:$H$465,3,FALSE),"")</f>
        <v/>
      </c>
      <c r="G93" s="14">
        <f>COUNTIF($E$9:E93,E93)</f>
        <v>85</v>
      </c>
      <c r="H93" s="60"/>
      <c r="J93" s="5"/>
    </row>
    <row r="94" spans="2:10" x14ac:dyDescent="0.35">
      <c r="B94" s="15"/>
      <c r="C94" s="6"/>
      <c r="D94" s="1">
        <f>+tblRace5B[[#This Row],[Position]]</f>
        <v>0</v>
      </c>
      <c r="E94" s="14" t="str">
        <f>IFERROR(VLOOKUP('Race5-Boy'!$C94,TeamDec!$D$9:$H$465,5,FALSE),"")</f>
        <v/>
      </c>
      <c r="F94" s="16" t="str">
        <f>IFERROR(VLOOKUP('Race5-Boy'!$C94,TeamDec!$D$9:$H$465,3,FALSE),"")</f>
        <v/>
      </c>
      <c r="G94" s="14">
        <f>COUNTIF($E$9:E94,E94)</f>
        <v>86</v>
      </c>
      <c r="H94" s="60"/>
      <c r="J94" s="5"/>
    </row>
    <row r="95" spans="2:10" x14ac:dyDescent="0.35">
      <c r="B95" s="15"/>
      <c r="C95" s="6"/>
      <c r="D95" s="1">
        <f>+tblRace5B[[#This Row],[Position]]</f>
        <v>0</v>
      </c>
      <c r="E95" s="14" t="str">
        <f>IFERROR(VLOOKUP('Race5-Boy'!$C95,TeamDec!$D$9:$H$465,5,FALSE),"")</f>
        <v/>
      </c>
      <c r="F95" s="16" t="str">
        <f>IFERROR(VLOOKUP('Race5-Boy'!$C95,TeamDec!$D$9:$H$465,3,FALSE),"")</f>
        <v/>
      </c>
      <c r="G95" s="14">
        <f>COUNTIF($E$9:E95,E95)</f>
        <v>87</v>
      </c>
      <c r="H95" s="60"/>
      <c r="J95" s="5"/>
    </row>
    <row r="96" spans="2:10" x14ac:dyDescent="0.35">
      <c r="B96" s="15"/>
      <c r="C96" s="6"/>
      <c r="D96" s="1">
        <f>+tblRace5B[[#This Row],[Position]]</f>
        <v>0</v>
      </c>
      <c r="E96" s="14" t="str">
        <f>IFERROR(VLOOKUP('Race5-Boy'!$C96,TeamDec!$D$9:$H$465,5,FALSE),"")</f>
        <v/>
      </c>
      <c r="F96" s="16" t="str">
        <f>IFERROR(VLOOKUP('Race5-Boy'!$C96,TeamDec!$D$9:$H$465,3,FALSE),"")</f>
        <v/>
      </c>
      <c r="G96" s="14">
        <f>COUNTIF($E$9:E96,E96)</f>
        <v>88</v>
      </c>
      <c r="H96" s="60"/>
      <c r="J96" s="5"/>
    </row>
    <row r="97" spans="2:10" x14ac:dyDescent="0.35">
      <c r="B97" s="15"/>
      <c r="C97" s="6"/>
      <c r="D97" s="1">
        <f>+tblRace5B[[#This Row],[Position]]</f>
        <v>0</v>
      </c>
      <c r="E97" s="14" t="str">
        <f>IFERROR(VLOOKUP('Race5-Boy'!$C97,TeamDec!$D$9:$H$465,5,FALSE),"")</f>
        <v/>
      </c>
      <c r="F97" s="16" t="str">
        <f>IFERROR(VLOOKUP('Race5-Boy'!$C97,TeamDec!$D$9:$H$465,3,FALSE),"")</f>
        <v/>
      </c>
      <c r="G97" s="14">
        <f>COUNTIF($E$9:E97,E97)</f>
        <v>89</v>
      </c>
      <c r="H97" s="60"/>
      <c r="J97" s="5"/>
    </row>
    <row r="98" spans="2:10" x14ac:dyDescent="0.35">
      <c r="B98" s="15"/>
      <c r="C98" s="6"/>
      <c r="D98" s="1">
        <f>+tblRace5B[[#This Row],[Position]]</f>
        <v>0</v>
      </c>
      <c r="E98" s="14" t="str">
        <f>IFERROR(VLOOKUP('Race5-Boy'!$C98,TeamDec!$D$9:$H$465,5,FALSE),"")</f>
        <v/>
      </c>
      <c r="F98" s="16" t="str">
        <f>IFERROR(VLOOKUP('Race5-Boy'!$C98,TeamDec!$D$9:$H$465,3,FALSE),"")</f>
        <v/>
      </c>
      <c r="G98" s="14">
        <f>COUNTIF($E$9:E98,E98)</f>
        <v>90</v>
      </c>
      <c r="H98" s="60"/>
      <c r="J98" s="5"/>
    </row>
    <row r="99" spans="2:10" x14ac:dyDescent="0.35">
      <c r="B99" s="15"/>
      <c r="C99" s="6"/>
      <c r="D99" s="1">
        <f>+tblRace5B[[#This Row],[Position]]</f>
        <v>0</v>
      </c>
      <c r="E99" s="14" t="str">
        <f>IFERROR(VLOOKUP('Race5-Boy'!$C99,TeamDec!$D$9:$H$465,5,FALSE),"")</f>
        <v/>
      </c>
      <c r="F99" s="16" t="str">
        <f>IFERROR(VLOOKUP('Race5-Boy'!$C99,TeamDec!$D$9:$H$465,3,FALSE),"")</f>
        <v/>
      </c>
      <c r="G99" s="14">
        <f>COUNTIF($E$9:E99,E99)</f>
        <v>91</v>
      </c>
      <c r="H99" s="60"/>
      <c r="J99" s="5"/>
    </row>
    <row r="100" spans="2:10" x14ac:dyDescent="0.35">
      <c r="B100" s="15"/>
      <c r="C100" s="6"/>
      <c r="D100" s="1">
        <f>+tblRace5B[[#This Row],[Position]]</f>
        <v>0</v>
      </c>
      <c r="E100" s="14" t="str">
        <f>IFERROR(VLOOKUP('Race5-Boy'!$C100,TeamDec!$D$9:$H$465,5,FALSE),"")</f>
        <v/>
      </c>
      <c r="F100" s="16" t="str">
        <f>IFERROR(VLOOKUP('Race5-Boy'!$C100,TeamDec!$D$9:$H$465,3,FALSE),"")</f>
        <v/>
      </c>
      <c r="G100" s="14">
        <f>COUNTIF($E$9:E100,E100)</f>
        <v>92</v>
      </c>
      <c r="H100" s="60"/>
      <c r="J100" s="5"/>
    </row>
    <row r="101" spans="2:10" x14ac:dyDescent="0.35">
      <c r="B101" s="15"/>
      <c r="C101" s="6"/>
      <c r="D101" s="1">
        <f>+tblRace5B[[#This Row],[Position]]</f>
        <v>0</v>
      </c>
      <c r="E101" s="14" t="str">
        <f>IFERROR(VLOOKUP('Race5-Boy'!$C101,TeamDec!$D$9:$H$465,5,FALSE),"")</f>
        <v/>
      </c>
      <c r="F101" s="16" t="str">
        <f>IFERROR(VLOOKUP('Race5-Boy'!$C101,TeamDec!$D$9:$H$465,3,FALSE),"")</f>
        <v/>
      </c>
      <c r="G101" s="14">
        <f>COUNTIF($E$9:E101,E101)</f>
        <v>93</v>
      </c>
      <c r="H101" s="60"/>
      <c r="J101" s="5"/>
    </row>
    <row r="102" spans="2:10" x14ac:dyDescent="0.35">
      <c r="B102" s="15"/>
      <c r="C102" s="6"/>
      <c r="D102" s="1">
        <f>+tblRace5B[[#This Row],[Position]]</f>
        <v>0</v>
      </c>
      <c r="E102" s="14" t="str">
        <f>IFERROR(VLOOKUP('Race5-Boy'!$C102,TeamDec!$D$9:$H$465,5,FALSE),"")</f>
        <v/>
      </c>
      <c r="F102" s="16" t="str">
        <f>IFERROR(VLOOKUP('Race5-Boy'!$C102,TeamDec!$D$9:$H$465,3,FALSE),"")</f>
        <v/>
      </c>
      <c r="G102" s="14">
        <f>COUNTIF($E$9:E102,E102)</f>
        <v>94</v>
      </c>
      <c r="H102" s="60"/>
      <c r="J102" s="5"/>
    </row>
    <row r="103" spans="2:10" x14ac:dyDescent="0.35">
      <c r="B103" s="15"/>
      <c r="C103" s="6"/>
      <c r="D103" s="1">
        <f>+tblRace5B[[#This Row],[Position]]</f>
        <v>0</v>
      </c>
      <c r="E103" s="14" t="str">
        <f>IFERROR(VLOOKUP('Race5-Boy'!$C103,TeamDec!$D$9:$H$465,5,FALSE),"")</f>
        <v/>
      </c>
      <c r="F103" s="16" t="str">
        <f>IFERROR(VLOOKUP('Race5-Boy'!$C103,TeamDec!$D$9:$H$465,3,FALSE),"")</f>
        <v/>
      </c>
      <c r="G103" s="14">
        <f>COUNTIF($E$9:E103,E103)</f>
        <v>95</v>
      </c>
      <c r="H103" s="60"/>
      <c r="J103" s="5"/>
    </row>
    <row r="104" spans="2:10" x14ac:dyDescent="0.35">
      <c r="B104" s="15"/>
      <c r="C104" s="6"/>
      <c r="D104" s="1">
        <f>+tblRace5B[[#This Row],[Position]]</f>
        <v>0</v>
      </c>
      <c r="E104" s="14" t="str">
        <f>IFERROR(VLOOKUP('Race5-Boy'!$C104,TeamDec!$D$9:$H$465,5,FALSE),"")</f>
        <v/>
      </c>
      <c r="F104" s="16" t="str">
        <f>IFERROR(VLOOKUP('Race5-Boy'!$C104,TeamDec!$D$9:$H$465,3,FALSE),"")</f>
        <v/>
      </c>
      <c r="G104" s="14">
        <f>COUNTIF($E$9:E104,E104)</f>
        <v>96</v>
      </c>
      <c r="H104" s="60"/>
      <c r="J104" s="5"/>
    </row>
    <row r="105" spans="2:10" x14ac:dyDescent="0.35">
      <c r="B105" s="15"/>
      <c r="C105" s="6"/>
      <c r="D105" s="1">
        <f>+tblRace5B[[#This Row],[Position]]</f>
        <v>0</v>
      </c>
      <c r="E105" s="14" t="str">
        <f>IFERROR(VLOOKUP('Race5-Boy'!$C105,TeamDec!$D$9:$H$465,5,FALSE),"")</f>
        <v/>
      </c>
      <c r="F105" s="16" t="str">
        <f>IFERROR(VLOOKUP('Race5-Boy'!$C105,TeamDec!$D$9:$H$465,3,FALSE),"")</f>
        <v/>
      </c>
      <c r="G105" s="14">
        <f>COUNTIF($E$9:E105,E105)</f>
        <v>97</v>
      </c>
      <c r="H105" s="60"/>
      <c r="J105" s="5"/>
    </row>
    <row r="106" spans="2:10" x14ac:dyDescent="0.35">
      <c r="B106" s="15"/>
      <c r="C106" s="6"/>
      <c r="D106" s="1">
        <f>+tblRace5B[[#This Row],[Position]]</f>
        <v>0</v>
      </c>
      <c r="E106" s="14" t="str">
        <f>IFERROR(VLOOKUP('Race5-Boy'!$C106,TeamDec!$D$9:$H$465,5,FALSE),"")</f>
        <v/>
      </c>
      <c r="F106" s="16" t="str">
        <f>IFERROR(VLOOKUP('Race5-Boy'!$C106,TeamDec!$D$9:$H$465,3,FALSE),"")</f>
        <v/>
      </c>
      <c r="G106" s="14">
        <f>COUNTIF($E$9:E106,E106)</f>
        <v>98</v>
      </c>
      <c r="H106" s="60"/>
      <c r="J106" s="5"/>
    </row>
    <row r="107" spans="2:10" x14ac:dyDescent="0.35">
      <c r="B107" s="15"/>
      <c r="C107" s="6"/>
      <c r="D107" s="1">
        <f>+tblRace5B[[#This Row],[Position]]</f>
        <v>0</v>
      </c>
      <c r="E107" s="14" t="str">
        <f>IFERROR(VLOOKUP('Race5-Boy'!$C107,TeamDec!$D$9:$H$465,5,FALSE),"")</f>
        <v/>
      </c>
      <c r="F107" s="16" t="str">
        <f>IFERROR(VLOOKUP('Race5-Boy'!$C107,TeamDec!$D$9:$H$465,3,FALSE),"")</f>
        <v/>
      </c>
      <c r="G107" s="14">
        <f>COUNTIF($E$9:E107,E107)</f>
        <v>99</v>
      </c>
      <c r="H107" s="60"/>
      <c r="J107" s="5"/>
    </row>
    <row r="108" spans="2:10" x14ac:dyDescent="0.35">
      <c r="B108" s="15"/>
      <c r="C108" s="6"/>
      <c r="D108" s="1">
        <f>+tblRace5B[[#This Row],[Position]]</f>
        <v>0</v>
      </c>
      <c r="E108" s="14" t="str">
        <f>IFERROR(VLOOKUP('Race5-Boy'!$C108,TeamDec!$D$9:$H$465,5,FALSE),"")</f>
        <v/>
      </c>
      <c r="F108" s="16" t="str">
        <f>IFERROR(VLOOKUP('Race5-Boy'!$C108,TeamDec!$D$9:$H$465,3,FALSE),"")</f>
        <v/>
      </c>
      <c r="G108" s="14">
        <f>COUNTIF($E$9:E108,E108)</f>
        <v>100</v>
      </c>
      <c r="H108" s="60"/>
      <c r="J108" s="5"/>
    </row>
    <row r="109" spans="2:10" x14ac:dyDescent="0.35">
      <c r="B109" s="15"/>
      <c r="C109" s="6"/>
      <c r="D109" s="1">
        <f>+tblRace5B[[#This Row],[Position]]</f>
        <v>0</v>
      </c>
      <c r="E109" s="14" t="str">
        <f>IFERROR(VLOOKUP('Race5-Boy'!$C109,TeamDec!$D$9:$H$465,5,FALSE),"")</f>
        <v/>
      </c>
      <c r="F109" s="16" t="str">
        <f>IFERROR(VLOOKUP('Race5-Boy'!$C109,TeamDec!$D$9:$H$465,3,FALSE),"")</f>
        <v/>
      </c>
      <c r="G109" s="14">
        <f>COUNTIF($E$9:E109,E109)</f>
        <v>101</v>
      </c>
      <c r="H109" s="60"/>
      <c r="J109" s="5"/>
    </row>
    <row r="110" spans="2:10" x14ac:dyDescent="0.35">
      <c r="B110" s="15"/>
      <c r="C110" s="6"/>
      <c r="D110" s="1">
        <f>+tblRace5B[[#This Row],[Position]]</f>
        <v>0</v>
      </c>
      <c r="E110" s="14" t="str">
        <f>IFERROR(VLOOKUP('Race5-Boy'!$C110,TeamDec!$D$9:$H$465,5,FALSE),"")</f>
        <v/>
      </c>
      <c r="F110" s="16" t="str">
        <f>IFERROR(VLOOKUP('Race5-Boy'!$C110,TeamDec!$D$9:$H$465,3,FALSE),"")</f>
        <v/>
      </c>
      <c r="G110" s="14">
        <f>COUNTIF($E$9:E110,E110)</f>
        <v>102</v>
      </c>
      <c r="H110" s="60"/>
      <c r="J110" s="5"/>
    </row>
    <row r="111" spans="2:10" x14ac:dyDescent="0.35">
      <c r="B111" s="15"/>
      <c r="C111" s="6"/>
      <c r="D111" s="1">
        <f>+tblRace5B[[#This Row],[Position]]</f>
        <v>0</v>
      </c>
      <c r="E111" s="14" t="str">
        <f>IFERROR(VLOOKUP('Race5-Boy'!$C111,TeamDec!$D$9:$H$465,5,FALSE),"")</f>
        <v/>
      </c>
      <c r="F111" s="16" t="str">
        <f>IFERROR(VLOOKUP('Race5-Boy'!$C111,TeamDec!$D$9:$H$465,3,FALSE),"")</f>
        <v/>
      </c>
      <c r="G111" s="14">
        <f>COUNTIF($E$9:E111,E111)</f>
        <v>103</v>
      </c>
      <c r="H111" s="60"/>
      <c r="J111" s="5"/>
    </row>
    <row r="112" spans="2:10" x14ac:dyDescent="0.35">
      <c r="B112" s="15"/>
      <c r="C112" s="6"/>
      <c r="D112" s="1">
        <f>+tblRace5B[[#This Row],[Position]]</f>
        <v>0</v>
      </c>
      <c r="E112" s="14" t="str">
        <f>IFERROR(VLOOKUP('Race5-Boy'!$C112,TeamDec!$D$9:$H$465,5,FALSE),"")</f>
        <v/>
      </c>
      <c r="F112" s="16" t="str">
        <f>IFERROR(VLOOKUP('Race5-Boy'!$C112,TeamDec!$D$9:$H$465,3,FALSE),"")</f>
        <v/>
      </c>
      <c r="G112" s="14">
        <f>COUNTIF($E$9:E112,E112)</f>
        <v>104</v>
      </c>
      <c r="H112" s="60"/>
      <c r="J112" s="5"/>
    </row>
    <row r="113" spans="2:10" x14ac:dyDescent="0.35">
      <c r="B113" s="15"/>
      <c r="C113" s="6"/>
      <c r="D113" s="1">
        <f>+tblRace5B[[#This Row],[Position]]</f>
        <v>0</v>
      </c>
      <c r="E113" s="14" t="str">
        <f>IFERROR(VLOOKUP('Race5-Boy'!$C113,TeamDec!$D$9:$H$465,5,FALSE),"")</f>
        <v/>
      </c>
      <c r="F113" s="16" t="str">
        <f>IFERROR(VLOOKUP('Race5-Boy'!$C113,TeamDec!$D$9:$H$465,3,FALSE),"")</f>
        <v/>
      </c>
      <c r="G113" s="14">
        <f>COUNTIF($E$9:E113,E113)</f>
        <v>105</v>
      </c>
      <c r="H113" s="60"/>
      <c r="J113" s="5"/>
    </row>
    <row r="114" spans="2:10" x14ac:dyDescent="0.35">
      <c r="B114" s="15"/>
      <c r="C114" s="6"/>
      <c r="D114" s="1">
        <f>+tblRace5B[[#This Row],[Position]]</f>
        <v>0</v>
      </c>
      <c r="E114" s="14" t="str">
        <f>IFERROR(VLOOKUP('Race5-Boy'!$C114,TeamDec!$D$9:$H$465,5,FALSE),"")</f>
        <v/>
      </c>
      <c r="F114" s="16" t="str">
        <f>IFERROR(VLOOKUP('Race5-Boy'!$C114,TeamDec!$D$9:$H$465,3,FALSE),"")</f>
        <v/>
      </c>
      <c r="G114" s="14">
        <f>COUNTIF($E$9:E114,E114)</f>
        <v>106</v>
      </c>
      <c r="H114" s="60"/>
      <c r="J114" s="5"/>
    </row>
    <row r="115" spans="2:10" x14ac:dyDescent="0.35">
      <c r="B115" s="15"/>
      <c r="C115" s="6"/>
      <c r="D115" s="1">
        <f>+tblRace5B[[#This Row],[Position]]</f>
        <v>0</v>
      </c>
      <c r="E115" s="14" t="str">
        <f>IFERROR(VLOOKUP('Race5-Boy'!$C115,TeamDec!$D$9:$H$465,5,FALSE),"")</f>
        <v/>
      </c>
      <c r="F115" s="16" t="str">
        <f>IFERROR(VLOOKUP('Race5-Boy'!$C115,TeamDec!$D$9:$H$465,3,FALSE),"")</f>
        <v/>
      </c>
      <c r="G115" s="14">
        <f>COUNTIF($E$9:E115,E115)</f>
        <v>107</v>
      </c>
      <c r="H115" s="60"/>
      <c r="J115" s="5"/>
    </row>
    <row r="116" spans="2:10" x14ac:dyDescent="0.35">
      <c r="B116" s="15"/>
      <c r="C116" s="6"/>
      <c r="D116" s="1">
        <f>+tblRace5B[[#This Row],[Position]]</f>
        <v>0</v>
      </c>
      <c r="E116" s="14" t="str">
        <f>IFERROR(VLOOKUP('Race5-Boy'!$C116,TeamDec!$D$9:$H$465,5,FALSE),"")</f>
        <v/>
      </c>
      <c r="F116" s="16" t="str">
        <f>IFERROR(VLOOKUP('Race5-Boy'!$C116,TeamDec!$D$9:$H$465,3,FALSE),"")</f>
        <v/>
      </c>
      <c r="G116" s="14">
        <f>COUNTIF($E$9:E116,E116)</f>
        <v>108</v>
      </c>
      <c r="H116" s="60"/>
      <c r="J116" s="5"/>
    </row>
    <row r="117" spans="2:10" x14ac:dyDescent="0.35">
      <c r="B117" s="15"/>
      <c r="C117" s="6"/>
      <c r="D117" s="1">
        <f>+tblRace5B[[#This Row],[Position]]</f>
        <v>0</v>
      </c>
      <c r="E117" s="14" t="str">
        <f>IFERROR(VLOOKUP('Race5-Boy'!$C117,TeamDec!$D$9:$H$465,5,FALSE),"")</f>
        <v/>
      </c>
      <c r="F117" s="16" t="str">
        <f>IFERROR(VLOOKUP('Race5-Boy'!$C117,TeamDec!$D$9:$H$465,3,FALSE),"")</f>
        <v/>
      </c>
      <c r="G117" s="14">
        <f>COUNTIF($E$9:E117,E117)</f>
        <v>109</v>
      </c>
      <c r="H117" s="60"/>
      <c r="J117" s="5"/>
    </row>
    <row r="118" spans="2:10" x14ac:dyDescent="0.35">
      <c r="B118" s="15"/>
      <c r="C118" s="6"/>
      <c r="D118" s="1">
        <f>+tblRace5B[[#This Row],[Position]]</f>
        <v>0</v>
      </c>
      <c r="E118" s="14" t="str">
        <f>IFERROR(VLOOKUP('Race5-Boy'!$C118,TeamDec!$D$9:$H$465,5,FALSE),"")</f>
        <v/>
      </c>
      <c r="F118" s="16" t="str">
        <f>IFERROR(VLOOKUP('Race5-Boy'!$C118,TeamDec!$D$9:$H$465,3,FALSE),"")</f>
        <v/>
      </c>
      <c r="G118" s="14">
        <f>COUNTIF($E$9:E118,E118)</f>
        <v>110</v>
      </c>
      <c r="H118" s="60"/>
      <c r="J118" s="5"/>
    </row>
    <row r="119" spans="2:10" x14ac:dyDescent="0.35">
      <c r="B119" s="15"/>
      <c r="C119" s="6"/>
      <c r="D119" s="1">
        <f>+tblRace5B[[#This Row],[Position]]</f>
        <v>0</v>
      </c>
      <c r="E119" s="14" t="str">
        <f>IFERROR(VLOOKUP('Race5-Boy'!$C119,TeamDec!$D$9:$H$465,5,FALSE),"")</f>
        <v/>
      </c>
      <c r="F119" s="16" t="str">
        <f>IFERROR(VLOOKUP('Race5-Boy'!$C119,TeamDec!$D$9:$H$465,3,FALSE),"")</f>
        <v/>
      </c>
      <c r="G119" s="14">
        <f>COUNTIF($E$9:E119,E119)</f>
        <v>111</v>
      </c>
      <c r="H119" s="60"/>
      <c r="J119" s="5"/>
    </row>
    <row r="120" spans="2:10" x14ac:dyDescent="0.35">
      <c r="B120" s="15"/>
      <c r="C120" s="6"/>
      <c r="D120" s="1">
        <f>+tblRace5B[[#This Row],[Position]]</f>
        <v>0</v>
      </c>
      <c r="E120" s="14" t="str">
        <f>IFERROR(VLOOKUP('Race5-Boy'!$C120,TeamDec!$D$9:$H$465,5,FALSE),"")</f>
        <v/>
      </c>
      <c r="F120" s="16" t="str">
        <f>IFERROR(VLOOKUP('Race5-Boy'!$C120,TeamDec!$D$9:$H$465,3,FALSE),"")</f>
        <v/>
      </c>
      <c r="G120" s="14">
        <f>COUNTIF($E$9:E120,E120)</f>
        <v>112</v>
      </c>
      <c r="H120" s="60"/>
      <c r="J120" s="5"/>
    </row>
    <row r="121" spans="2:10" x14ac:dyDescent="0.35">
      <c r="B121" s="15"/>
      <c r="C121" s="6"/>
      <c r="D121" s="1">
        <f>+tblRace5B[[#This Row],[Position]]</f>
        <v>0</v>
      </c>
      <c r="E121" s="14" t="str">
        <f>IFERROR(VLOOKUP('Race5-Boy'!$C121,TeamDec!$D$9:$H$465,5,FALSE),"")</f>
        <v/>
      </c>
      <c r="F121" s="16" t="str">
        <f>IFERROR(VLOOKUP('Race5-Boy'!$C121,TeamDec!$D$9:$H$465,3,FALSE),"")</f>
        <v/>
      </c>
      <c r="G121" s="14">
        <f>COUNTIF($E$9:E121,E121)</f>
        <v>113</v>
      </c>
      <c r="H121" s="60"/>
      <c r="J121" s="5"/>
    </row>
    <row r="122" spans="2:10" x14ac:dyDescent="0.35">
      <c r="B122" s="15"/>
      <c r="C122" s="6"/>
      <c r="D122" s="1">
        <f>+tblRace5B[[#This Row],[Position]]</f>
        <v>0</v>
      </c>
      <c r="E122" s="14" t="str">
        <f>IFERROR(VLOOKUP('Race5-Boy'!$C122,TeamDec!$D$9:$H$465,5,FALSE),"")</f>
        <v/>
      </c>
      <c r="F122" s="16" t="str">
        <f>IFERROR(VLOOKUP('Race5-Boy'!$C122,TeamDec!$D$9:$H$465,3,FALSE),"")</f>
        <v/>
      </c>
      <c r="G122" s="14">
        <f>COUNTIF($E$9:E122,E122)</f>
        <v>114</v>
      </c>
      <c r="H122" s="60"/>
      <c r="J122" s="5"/>
    </row>
    <row r="123" spans="2:10" x14ac:dyDescent="0.35">
      <c r="B123" s="15"/>
      <c r="C123" s="6"/>
      <c r="D123" s="1">
        <f>+tblRace5B[[#This Row],[Position]]</f>
        <v>0</v>
      </c>
      <c r="E123" s="14" t="str">
        <f>IFERROR(VLOOKUP('Race5-Boy'!$C123,TeamDec!$D$9:$H$465,5,FALSE),"")</f>
        <v/>
      </c>
      <c r="F123" s="16" t="str">
        <f>IFERROR(VLOOKUP('Race5-Boy'!$C123,TeamDec!$D$9:$H$465,3,FALSE),"")</f>
        <v/>
      </c>
      <c r="G123" s="14">
        <f>COUNTIF($E$9:E123,E123)</f>
        <v>115</v>
      </c>
      <c r="H123" s="60"/>
      <c r="J123" s="5"/>
    </row>
    <row r="124" spans="2:10" x14ac:dyDescent="0.35">
      <c r="B124" s="15"/>
      <c r="C124" s="6"/>
      <c r="D124" s="1">
        <f>+tblRace5B[[#This Row],[Position]]</f>
        <v>0</v>
      </c>
      <c r="E124" s="14" t="str">
        <f>IFERROR(VLOOKUP('Race5-Boy'!$C124,TeamDec!$D$9:$H$465,5,FALSE),"")</f>
        <v/>
      </c>
      <c r="F124" s="16" t="str">
        <f>IFERROR(VLOOKUP('Race5-Boy'!$C124,TeamDec!$D$9:$H$465,3,FALSE),"")</f>
        <v/>
      </c>
      <c r="G124" s="14">
        <f>COUNTIF($E$9:E124,E124)</f>
        <v>116</v>
      </c>
      <c r="H124" s="60"/>
      <c r="J124" s="5"/>
    </row>
    <row r="125" spans="2:10" x14ac:dyDescent="0.35">
      <c r="B125" s="15"/>
      <c r="C125" s="6"/>
      <c r="D125" s="1">
        <f>+tblRace5B[[#This Row],[Position]]</f>
        <v>0</v>
      </c>
      <c r="E125" s="14" t="str">
        <f>IFERROR(VLOOKUP('Race5-Boy'!$C125,TeamDec!$D$9:$H$465,5,FALSE),"")</f>
        <v/>
      </c>
      <c r="F125" s="16" t="str">
        <f>IFERROR(VLOOKUP('Race5-Boy'!$C125,TeamDec!$D$9:$H$465,3,FALSE),"")</f>
        <v/>
      </c>
      <c r="G125" s="14">
        <f>COUNTIF($E$9:E125,E125)</f>
        <v>117</v>
      </c>
      <c r="H125" s="60"/>
      <c r="J125" s="5"/>
    </row>
    <row r="126" spans="2:10" x14ac:dyDescent="0.35">
      <c r="B126" s="15"/>
      <c r="C126" s="6"/>
      <c r="D126" s="1">
        <f>+tblRace5B[[#This Row],[Position]]</f>
        <v>0</v>
      </c>
      <c r="E126" s="14" t="str">
        <f>IFERROR(VLOOKUP('Race5-Boy'!$C126,TeamDec!$D$9:$H$465,5,FALSE),"")</f>
        <v/>
      </c>
      <c r="F126" s="16" t="str">
        <f>IFERROR(VLOOKUP('Race5-Boy'!$C126,TeamDec!$D$9:$H$465,3,FALSE),"")</f>
        <v/>
      </c>
      <c r="G126" s="14">
        <f>COUNTIF($E$9:E126,E126)</f>
        <v>118</v>
      </c>
      <c r="H126" s="60"/>
      <c r="J126" s="5"/>
    </row>
    <row r="127" spans="2:10" x14ac:dyDescent="0.35">
      <c r="B127" s="15"/>
      <c r="C127" s="6"/>
      <c r="D127" s="1">
        <f>+tblRace5B[[#This Row],[Position]]</f>
        <v>0</v>
      </c>
      <c r="E127" s="14" t="str">
        <f>IFERROR(VLOOKUP('Race5-Boy'!$C127,TeamDec!$D$9:$H$465,5,FALSE),"")</f>
        <v/>
      </c>
      <c r="F127" s="16" t="str">
        <f>IFERROR(VLOOKUP('Race5-Boy'!$C127,TeamDec!$D$9:$H$465,3,FALSE),"")</f>
        <v/>
      </c>
      <c r="G127" s="14">
        <f>COUNTIF($E$9:E127,E127)</f>
        <v>119</v>
      </c>
      <c r="H127" s="60"/>
      <c r="J127" s="5"/>
    </row>
    <row r="128" spans="2:10" x14ac:dyDescent="0.35">
      <c r="B128" s="15"/>
      <c r="C128" s="6"/>
      <c r="D128" s="1">
        <f>+tblRace5B[[#This Row],[Position]]</f>
        <v>0</v>
      </c>
      <c r="E128" s="14" t="str">
        <f>IFERROR(VLOOKUP('Race5-Boy'!$C128,TeamDec!$D$9:$H$465,5,FALSE),"")</f>
        <v/>
      </c>
      <c r="F128" s="16" t="str">
        <f>IFERROR(VLOOKUP('Race5-Boy'!$C128,TeamDec!$D$9:$H$465,3,FALSE),"")</f>
        <v/>
      </c>
      <c r="G128" s="14">
        <f>COUNTIF($E$9:E128,E128)</f>
        <v>120</v>
      </c>
      <c r="H128" s="60"/>
      <c r="J128" s="5"/>
    </row>
    <row r="129" spans="2:10" x14ac:dyDescent="0.35">
      <c r="B129" s="15"/>
      <c r="C129" s="6"/>
      <c r="D129" s="1">
        <f>+tblRace5B[[#This Row],[Position]]</f>
        <v>0</v>
      </c>
      <c r="E129" s="14" t="str">
        <f>IFERROR(VLOOKUP('Race5-Boy'!$C129,TeamDec!$D$9:$H$465,5,FALSE),"")</f>
        <v/>
      </c>
      <c r="F129" s="16" t="str">
        <f>IFERROR(VLOOKUP('Race5-Boy'!$C129,TeamDec!$D$9:$H$465,3,FALSE),"")</f>
        <v/>
      </c>
      <c r="G129" s="14">
        <f>COUNTIF($E$9:E129,E129)</f>
        <v>121</v>
      </c>
      <c r="H129" s="60"/>
      <c r="J129" s="5"/>
    </row>
    <row r="130" spans="2:10" x14ac:dyDescent="0.35">
      <c r="B130" s="15"/>
      <c r="C130" s="6"/>
      <c r="D130" s="1">
        <f>+tblRace5B[[#This Row],[Position]]</f>
        <v>0</v>
      </c>
      <c r="E130" s="14" t="str">
        <f>IFERROR(VLOOKUP('Race5-Boy'!$C130,TeamDec!$D$9:$H$465,5,FALSE),"")</f>
        <v/>
      </c>
      <c r="F130" s="16" t="str">
        <f>IFERROR(VLOOKUP('Race5-Boy'!$C130,TeamDec!$D$9:$H$465,3,FALSE),"")</f>
        <v/>
      </c>
      <c r="G130" s="14">
        <f>COUNTIF($E$9:E130,E130)</f>
        <v>122</v>
      </c>
      <c r="H130" s="60"/>
      <c r="J130" s="5"/>
    </row>
    <row r="131" spans="2:10" x14ac:dyDescent="0.35">
      <c r="B131" s="15"/>
      <c r="C131" s="6"/>
      <c r="D131" s="1">
        <f>+tblRace5B[[#This Row],[Position]]</f>
        <v>0</v>
      </c>
      <c r="E131" s="14" t="str">
        <f>IFERROR(VLOOKUP('Race5-Boy'!$C131,TeamDec!$D$9:$H$465,5,FALSE),"")</f>
        <v/>
      </c>
      <c r="F131" s="16" t="str">
        <f>IFERROR(VLOOKUP('Race5-Boy'!$C131,TeamDec!$D$9:$H$465,3,FALSE),"")</f>
        <v/>
      </c>
      <c r="G131" s="14">
        <f>COUNTIF($E$9:E131,E131)</f>
        <v>123</v>
      </c>
      <c r="H131" s="60"/>
      <c r="J131" s="5"/>
    </row>
    <row r="132" spans="2:10" x14ac:dyDescent="0.35">
      <c r="B132" s="15"/>
      <c r="C132" s="6"/>
      <c r="D132" s="1">
        <f>+tblRace5B[[#This Row],[Position]]</f>
        <v>0</v>
      </c>
      <c r="E132" s="14" t="str">
        <f>IFERROR(VLOOKUP('Race5-Boy'!$C132,TeamDec!$D$9:$H$465,5,FALSE),"")</f>
        <v/>
      </c>
      <c r="F132" s="16" t="str">
        <f>IFERROR(VLOOKUP('Race5-Boy'!$C132,TeamDec!$D$9:$H$465,3,FALSE),"")</f>
        <v/>
      </c>
      <c r="G132" s="14">
        <f>COUNTIF($E$9:E132,E132)</f>
        <v>124</v>
      </c>
      <c r="H132" s="60"/>
      <c r="J132" s="5"/>
    </row>
    <row r="133" spans="2:10" x14ac:dyDescent="0.35">
      <c r="B133" s="15"/>
      <c r="C133" s="6"/>
      <c r="D133" s="1">
        <f>+tblRace5B[[#This Row],[Position]]</f>
        <v>0</v>
      </c>
      <c r="E133" s="14" t="str">
        <f>IFERROR(VLOOKUP('Race5-Boy'!$C133,TeamDec!$D$9:$H$465,5,FALSE),"")</f>
        <v/>
      </c>
      <c r="F133" s="16" t="str">
        <f>IFERROR(VLOOKUP('Race5-Boy'!$C133,TeamDec!$D$9:$H$465,3,FALSE),"")</f>
        <v/>
      </c>
      <c r="G133" s="14">
        <f>COUNTIF($E$9:E133,E133)</f>
        <v>125</v>
      </c>
      <c r="H133" s="60"/>
      <c r="J133" s="5"/>
    </row>
    <row r="134" spans="2:10" x14ac:dyDescent="0.35">
      <c r="B134" s="15"/>
      <c r="C134" s="6"/>
      <c r="D134" s="1">
        <f>+tblRace5B[[#This Row],[Position]]</f>
        <v>0</v>
      </c>
      <c r="E134" s="14" t="str">
        <f>IFERROR(VLOOKUP('Race5-Boy'!$C134,TeamDec!$D$9:$H$465,5,FALSE),"")</f>
        <v/>
      </c>
      <c r="F134" s="16" t="str">
        <f>IFERROR(VLOOKUP('Race5-Boy'!$C134,TeamDec!$D$9:$H$465,3,FALSE),"")</f>
        <v/>
      </c>
      <c r="G134" s="14">
        <f>COUNTIF($E$9:E134,E134)</f>
        <v>126</v>
      </c>
      <c r="H134" s="60"/>
      <c r="J134" s="5"/>
    </row>
    <row r="135" spans="2:10" x14ac:dyDescent="0.35">
      <c r="B135" s="15"/>
      <c r="C135" s="6"/>
      <c r="D135" s="1">
        <f>+tblRace5B[[#This Row],[Position]]</f>
        <v>0</v>
      </c>
      <c r="E135" s="14" t="str">
        <f>IFERROR(VLOOKUP('Race5-Boy'!$C135,TeamDec!$D$9:$H$465,5,FALSE),"")</f>
        <v/>
      </c>
      <c r="F135" s="16" t="str">
        <f>IFERROR(VLOOKUP('Race5-Boy'!$C135,TeamDec!$D$9:$H$465,3,FALSE),"")</f>
        <v/>
      </c>
      <c r="G135" s="14">
        <f>COUNTIF($E$9:E135,E135)</f>
        <v>127</v>
      </c>
      <c r="H135" s="60"/>
      <c r="J135" s="5"/>
    </row>
    <row r="136" spans="2:10" x14ac:dyDescent="0.35">
      <c r="B136" s="15"/>
      <c r="C136" s="6"/>
      <c r="D136" s="1">
        <f>+tblRace5B[[#This Row],[Position]]</f>
        <v>0</v>
      </c>
      <c r="E136" s="14" t="str">
        <f>IFERROR(VLOOKUP('Race5-Boy'!$C136,TeamDec!$D$9:$H$465,5,FALSE),"")</f>
        <v/>
      </c>
      <c r="F136" s="16" t="str">
        <f>IFERROR(VLOOKUP('Race5-Boy'!$C136,TeamDec!$D$9:$H$465,3,FALSE),"")</f>
        <v/>
      </c>
      <c r="G136" s="14">
        <f>COUNTIF($E$9:E136,E136)</f>
        <v>128</v>
      </c>
      <c r="H136" s="60"/>
      <c r="J136" s="5"/>
    </row>
    <row r="137" spans="2:10" x14ac:dyDescent="0.35">
      <c r="B137" s="15"/>
      <c r="C137" s="6"/>
      <c r="D137" s="1">
        <f>+tblRace5B[[#This Row],[Position]]</f>
        <v>0</v>
      </c>
      <c r="E137" s="14" t="str">
        <f>IFERROR(VLOOKUP('Race5-Boy'!$C137,TeamDec!$D$9:$H$465,5,FALSE),"")</f>
        <v/>
      </c>
      <c r="F137" s="16" t="str">
        <f>IFERROR(VLOOKUP('Race5-Boy'!$C137,TeamDec!$D$9:$H$465,3,FALSE),"")</f>
        <v/>
      </c>
      <c r="G137" s="14">
        <f>COUNTIF($E$9:E137,E137)</f>
        <v>129</v>
      </c>
      <c r="H137" s="60"/>
      <c r="J137" s="5"/>
    </row>
    <row r="138" spans="2:10" x14ac:dyDescent="0.35">
      <c r="B138" s="15"/>
      <c r="C138" s="6"/>
      <c r="D138" s="1">
        <f>+tblRace5B[[#This Row],[Position]]</f>
        <v>0</v>
      </c>
      <c r="E138" s="14" t="str">
        <f>IFERROR(VLOOKUP('Race5-Boy'!$C138,TeamDec!$D$9:$H$465,5,FALSE),"")</f>
        <v/>
      </c>
      <c r="F138" s="16" t="str">
        <f>IFERROR(VLOOKUP('Race5-Boy'!$C138,TeamDec!$D$9:$H$465,3,FALSE),"")</f>
        <v/>
      </c>
      <c r="G138" s="14">
        <f>COUNTIF($E$9:E138,E138)</f>
        <v>130</v>
      </c>
      <c r="H138" s="60"/>
      <c r="J138" s="5"/>
    </row>
    <row r="139" spans="2:10" x14ac:dyDescent="0.35">
      <c r="B139" s="15"/>
      <c r="C139" s="6"/>
      <c r="D139" s="1">
        <f>+tblRace5B[[#This Row],[Position]]</f>
        <v>0</v>
      </c>
      <c r="E139" s="14" t="str">
        <f>IFERROR(VLOOKUP('Race5-Boy'!$C139,TeamDec!$D$9:$H$465,5,FALSE),"")</f>
        <v/>
      </c>
      <c r="F139" s="16" t="str">
        <f>IFERROR(VLOOKUP('Race5-Boy'!$C139,TeamDec!$D$9:$H$465,3,FALSE),"")</f>
        <v/>
      </c>
      <c r="G139" s="14">
        <f>COUNTIF($E$9:E139,E139)</f>
        <v>131</v>
      </c>
      <c r="H139" s="60"/>
      <c r="J139" s="5"/>
    </row>
    <row r="140" spans="2:10" x14ac:dyDescent="0.35">
      <c r="B140" s="15"/>
      <c r="C140" s="6"/>
      <c r="D140" s="1">
        <f>+tblRace5B[[#This Row],[Position]]</f>
        <v>0</v>
      </c>
      <c r="E140" s="14" t="str">
        <f>IFERROR(VLOOKUP('Race5-Boy'!$C140,TeamDec!$D$9:$H$465,5,FALSE),"")</f>
        <v/>
      </c>
      <c r="F140" s="16" t="str">
        <f>IFERROR(VLOOKUP('Race5-Boy'!$C140,TeamDec!$D$9:$H$465,3,FALSE),"")</f>
        <v/>
      </c>
      <c r="G140" s="14">
        <f>COUNTIF($E$9:E140,E140)</f>
        <v>132</v>
      </c>
      <c r="H140" s="60"/>
      <c r="J140" s="5"/>
    </row>
    <row r="141" spans="2:10" x14ac:dyDescent="0.35">
      <c r="B141" s="15"/>
      <c r="C141" s="6"/>
      <c r="D141" s="1">
        <f>+tblRace5B[[#This Row],[Position]]</f>
        <v>0</v>
      </c>
      <c r="E141" s="14" t="str">
        <f>IFERROR(VLOOKUP('Race5-Boy'!$C141,TeamDec!$D$9:$H$465,5,FALSE),"")</f>
        <v/>
      </c>
      <c r="F141" s="16" t="str">
        <f>IFERROR(VLOOKUP('Race5-Boy'!$C141,TeamDec!$D$9:$H$465,3,FALSE),"")</f>
        <v/>
      </c>
      <c r="G141" s="14">
        <f>COUNTIF($E$9:E141,E141)</f>
        <v>133</v>
      </c>
      <c r="H141" s="60"/>
      <c r="J141" s="5"/>
    </row>
    <row r="142" spans="2:10" x14ac:dyDescent="0.35">
      <c r="B142" s="15"/>
      <c r="C142" s="6"/>
      <c r="D142" s="1">
        <f>+tblRace5B[[#This Row],[Position]]</f>
        <v>0</v>
      </c>
      <c r="E142" s="14" t="str">
        <f>IFERROR(VLOOKUP('Race5-Boy'!$C142,TeamDec!$D$9:$H$465,5,FALSE),"")</f>
        <v/>
      </c>
      <c r="F142" s="16" t="str">
        <f>IFERROR(VLOOKUP('Race5-Boy'!$C142,TeamDec!$D$9:$H$465,3,FALSE),"")</f>
        <v/>
      </c>
      <c r="G142" s="14">
        <f>COUNTIF($E$9:E142,E142)</f>
        <v>134</v>
      </c>
      <c r="H142" s="60"/>
      <c r="J142" s="5"/>
    </row>
    <row r="143" spans="2:10" x14ac:dyDescent="0.35">
      <c r="B143" s="15"/>
      <c r="C143" s="6"/>
      <c r="D143" s="1">
        <f>+tblRace5B[[#This Row],[Position]]</f>
        <v>0</v>
      </c>
      <c r="E143" s="14" t="str">
        <f>IFERROR(VLOOKUP('Race5-Boy'!$C143,TeamDec!$D$9:$H$465,5,FALSE),"")</f>
        <v/>
      </c>
      <c r="F143" s="16" t="str">
        <f>IFERROR(VLOOKUP('Race5-Boy'!$C143,TeamDec!$D$9:$H$465,3,FALSE),"")</f>
        <v/>
      </c>
      <c r="G143" s="14">
        <f>COUNTIF($E$9:E143,E143)</f>
        <v>135</v>
      </c>
      <c r="H143" s="60"/>
      <c r="J143" s="5"/>
    </row>
    <row r="144" spans="2:10" x14ac:dyDescent="0.35">
      <c r="B144" s="15"/>
      <c r="C144" s="6"/>
      <c r="D144" s="1">
        <f>+tblRace5B[[#This Row],[Position]]</f>
        <v>0</v>
      </c>
      <c r="E144" s="14" t="str">
        <f>IFERROR(VLOOKUP('Race5-Boy'!$C144,TeamDec!$D$9:$H$465,5,FALSE),"")</f>
        <v/>
      </c>
      <c r="F144" s="16" t="str">
        <f>IFERROR(VLOOKUP('Race5-Boy'!$C144,TeamDec!$D$9:$H$465,3,FALSE),"")</f>
        <v/>
      </c>
      <c r="G144" s="14">
        <f>COUNTIF($E$9:E144,E144)</f>
        <v>136</v>
      </c>
      <c r="H144" s="60"/>
      <c r="J144" s="5"/>
    </row>
    <row r="145" spans="2:10" x14ac:dyDescent="0.35">
      <c r="B145" s="15"/>
      <c r="C145" s="6"/>
      <c r="D145" s="1">
        <f>+tblRace5B[[#This Row],[Position]]</f>
        <v>0</v>
      </c>
      <c r="E145" s="14" t="str">
        <f>IFERROR(VLOOKUP('Race5-Boy'!$C145,TeamDec!$D$9:$H$465,5,FALSE),"")</f>
        <v/>
      </c>
      <c r="F145" s="16" t="str">
        <f>IFERROR(VLOOKUP('Race5-Boy'!$C145,TeamDec!$D$9:$H$465,3,FALSE),"")</f>
        <v/>
      </c>
      <c r="G145" s="14">
        <f>COUNTIF($E$9:E145,E145)</f>
        <v>137</v>
      </c>
      <c r="H145" s="60"/>
      <c r="J145" s="5"/>
    </row>
    <row r="146" spans="2:10" x14ac:dyDescent="0.35">
      <c r="B146" s="15"/>
      <c r="C146" s="6"/>
      <c r="D146" s="1">
        <f>+tblRace5B[[#This Row],[Position]]</f>
        <v>0</v>
      </c>
      <c r="E146" s="14" t="str">
        <f>IFERROR(VLOOKUP('Race5-Boy'!$C146,TeamDec!$D$9:$H$465,5,FALSE),"")</f>
        <v/>
      </c>
      <c r="F146" s="16" t="str">
        <f>IFERROR(VLOOKUP('Race5-Boy'!$C146,TeamDec!$D$9:$H$465,3,FALSE),"")</f>
        <v/>
      </c>
      <c r="G146" s="14">
        <f>COUNTIF($E$9:E146,E146)</f>
        <v>138</v>
      </c>
      <c r="H146" s="60"/>
      <c r="J146" s="5"/>
    </row>
    <row r="147" spans="2:10" x14ac:dyDescent="0.35">
      <c r="B147" s="15"/>
      <c r="C147" s="6"/>
      <c r="D147" s="1">
        <f>+tblRace5B[[#This Row],[Position]]</f>
        <v>0</v>
      </c>
      <c r="E147" s="14" t="str">
        <f>IFERROR(VLOOKUP('Race5-Boy'!$C147,TeamDec!$D$9:$H$465,5,FALSE),"")</f>
        <v/>
      </c>
      <c r="F147" s="16" t="str">
        <f>IFERROR(VLOOKUP('Race5-Boy'!$C147,TeamDec!$D$9:$H$465,3,FALSE),"")</f>
        <v/>
      </c>
      <c r="G147" s="14">
        <f>COUNTIF($E$9:E147,E147)</f>
        <v>139</v>
      </c>
      <c r="H147" s="60"/>
      <c r="J147" s="5"/>
    </row>
    <row r="148" spans="2:10" x14ac:dyDescent="0.35">
      <c r="B148" s="15"/>
      <c r="C148" s="6"/>
      <c r="D148" s="1">
        <f>+tblRace5B[[#This Row],[Position]]</f>
        <v>0</v>
      </c>
      <c r="E148" s="14" t="str">
        <f>IFERROR(VLOOKUP('Race5-Boy'!$C148,TeamDec!$D$9:$H$465,5,FALSE),"")</f>
        <v/>
      </c>
      <c r="F148" s="16" t="str">
        <f>IFERROR(VLOOKUP('Race5-Boy'!$C148,TeamDec!$D$9:$H$465,3,FALSE),"")</f>
        <v/>
      </c>
      <c r="G148" s="14">
        <f>COUNTIF($E$9:E148,E148)</f>
        <v>140</v>
      </c>
      <c r="H148" s="60"/>
      <c r="J148" s="5"/>
    </row>
    <row r="149" spans="2:10" x14ac:dyDescent="0.35">
      <c r="B149" s="15"/>
      <c r="C149" s="6"/>
      <c r="D149" s="1">
        <f>+tblRace5B[[#This Row],[Position]]</f>
        <v>0</v>
      </c>
      <c r="E149" s="14" t="str">
        <f>IFERROR(VLOOKUP('Race5-Boy'!$C149,TeamDec!$D$9:$H$465,5,FALSE),"")</f>
        <v/>
      </c>
      <c r="F149" s="16" t="str">
        <f>IFERROR(VLOOKUP('Race5-Boy'!$C149,TeamDec!$D$9:$H$465,3,FALSE),"")</f>
        <v/>
      </c>
      <c r="G149" s="14">
        <f>COUNTIF($E$9:E149,E149)</f>
        <v>141</v>
      </c>
      <c r="H149" s="60"/>
      <c r="J149" s="5"/>
    </row>
    <row r="150" spans="2:10" x14ac:dyDescent="0.35">
      <c r="B150" s="15"/>
      <c r="C150" s="6"/>
      <c r="D150" s="1">
        <f>+tblRace5B[[#This Row],[Position]]</f>
        <v>0</v>
      </c>
      <c r="E150" s="14" t="str">
        <f>IFERROR(VLOOKUP('Race5-Boy'!$C150,TeamDec!$D$9:$H$465,5,FALSE),"")</f>
        <v/>
      </c>
      <c r="F150" s="16" t="str">
        <f>IFERROR(VLOOKUP('Race5-Boy'!$C150,TeamDec!$D$9:$H$465,3,FALSE),"")</f>
        <v/>
      </c>
      <c r="G150" s="14">
        <f>COUNTIF($E$9:E150,E150)</f>
        <v>142</v>
      </c>
      <c r="H150" s="60"/>
      <c r="J150" s="5"/>
    </row>
    <row r="151" spans="2:10" x14ac:dyDescent="0.35">
      <c r="B151" s="15"/>
      <c r="C151" s="6"/>
      <c r="D151" s="1">
        <f>+tblRace5B[[#This Row],[Position]]</f>
        <v>0</v>
      </c>
      <c r="E151" s="14" t="str">
        <f>IFERROR(VLOOKUP('Race5-Boy'!$C151,TeamDec!$D$9:$H$465,5,FALSE),"")</f>
        <v/>
      </c>
      <c r="F151" s="16" t="str">
        <f>IFERROR(VLOOKUP('Race5-Boy'!$C151,TeamDec!$D$9:$H$465,3,FALSE),"")</f>
        <v/>
      </c>
      <c r="G151" s="14">
        <f>COUNTIF($E$9:E151,E151)</f>
        <v>143</v>
      </c>
      <c r="H151" s="60"/>
      <c r="J151" s="5"/>
    </row>
    <row r="152" spans="2:10" x14ac:dyDescent="0.35">
      <c r="B152" s="15"/>
      <c r="C152" s="6"/>
      <c r="D152" s="1">
        <f>+tblRace5B[[#This Row],[Position]]</f>
        <v>0</v>
      </c>
      <c r="E152" s="14" t="str">
        <f>IFERROR(VLOOKUP('Race5-Boy'!$C152,TeamDec!$D$9:$H$465,5,FALSE),"")</f>
        <v/>
      </c>
      <c r="F152" s="16" t="str">
        <f>IFERROR(VLOOKUP('Race5-Boy'!$C152,TeamDec!$D$9:$H$465,3,FALSE),"")</f>
        <v/>
      </c>
      <c r="G152" s="14">
        <f>COUNTIF($E$9:E152,E152)</f>
        <v>144</v>
      </c>
      <c r="H152" s="60"/>
      <c r="J152" s="5"/>
    </row>
    <row r="153" spans="2:10" x14ac:dyDescent="0.35">
      <c r="B153" s="15"/>
      <c r="C153" s="6"/>
      <c r="D153" s="1">
        <f>+tblRace5B[[#This Row],[Position]]</f>
        <v>0</v>
      </c>
      <c r="E153" s="14" t="str">
        <f>IFERROR(VLOOKUP('Race5-Boy'!$C153,TeamDec!$D$9:$H$465,5,FALSE),"")</f>
        <v/>
      </c>
      <c r="F153" s="16" t="str">
        <f>IFERROR(VLOOKUP('Race5-Boy'!$C153,TeamDec!$D$9:$H$465,3,FALSE),"")</f>
        <v/>
      </c>
      <c r="G153" s="14">
        <f>COUNTIF($E$9:E153,E153)</f>
        <v>145</v>
      </c>
      <c r="H153" s="60"/>
      <c r="J153" s="5"/>
    </row>
    <row r="154" spans="2:10" x14ac:dyDescent="0.35">
      <c r="B154" s="15"/>
      <c r="C154" s="6"/>
      <c r="D154" s="1">
        <f>+tblRace5B[[#This Row],[Position]]</f>
        <v>0</v>
      </c>
      <c r="E154" s="14" t="str">
        <f>IFERROR(VLOOKUP('Race5-Boy'!$C154,TeamDec!$D$9:$H$465,5,FALSE),"")</f>
        <v/>
      </c>
      <c r="F154" s="16" t="str">
        <f>IFERROR(VLOOKUP('Race5-Boy'!$C154,TeamDec!$D$9:$H$465,3,FALSE),"")</f>
        <v/>
      </c>
      <c r="G154" s="14">
        <f>COUNTIF($E$9:E154,E154)</f>
        <v>146</v>
      </c>
      <c r="H154" s="60"/>
      <c r="J154" s="5"/>
    </row>
    <row r="155" spans="2:10" x14ac:dyDescent="0.35">
      <c r="B155" s="15"/>
      <c r="C155" s="6"/>
      <c r="D155" s="1">
        <f>+tblRace5B[[#This Row],[Position]]</f>
        <v>0</v>
      </c>
      <c r="E155" s="14" t="str">
        <f>IFERROR(VLOOKUP('Race5-Boy'!$C155,TeamDec!$D$9:$H$465,5,FALSE),"")</f>
        <v/>
      </c>
      <c r="F155" s="16" t="str">
        <f>IFERROR(VLOOKUP('Race5-Boy'!$C155,TeamDec!$D$9:$H$465,3,FALSE),"")</f>
        <v/>
      </c>
      <c r="G155" s="14">
        <f>COUNTIF($E$9:E155,E155)</f>
        <v>147</v>
      </c>
      <c r="H155" s="60"/>
      <c r="J155" s="5"/>
    </row>
    <row r="156" spans="2:10" x14ac:dyDescent="0.35">
      <c r="B156" s="15"/>
      <c r="C156" s="6"/>
      <c r="D156" s="1">
        <f>+tblRace5B[[#This Row],[Position]]</f>
        <v>0</v>
      </c>
      <c r="E156" s="14" t="str">
        <f>IFERROR(VLOOKUP('Race5-Boy'!$C156,TeamDec!$D$9:$H$465,5,FALSE),"")</f>
        <v/>
      </c>
      <c r="F156" s="16" t="str">
        <f>IFERROR(VLOOKUP('Race5-Boy'!$C156,TeamDec!$D$9:$H$465,3,FALSE),"")</f>
        <v/>
      </c>
      <c r="G156" s="14">
        <f>COUNTIF($E$9:E156,E156)</f>
        <v>148</v>
      </c>
      <c r="H156" s="60"/>
      <c r="J156" s="5"/>
    </row>
    <row r="157" spans="2:10" x14ac:dyDescent="0.35">
      <c r="B157" s="15"/>
      <c r="C157" s="6"/>
      <c r="D157" s="1">
        <f>+tblRace5B[[#This Row],[Position]]</f>
        <v>0</v>
      </c>
      <c r="E157" s="14" t="str">
        <f>IFERROR(VLOOKUP('Race5-Boy'!$C157,TeamDec!$D$9:$H$465,5,FALSE),"")</f>
        <v/>
      </c>
      <c r="F157" s="16" t="str">
        <f>IFERROR(VLOOKUP('Race5-Boy'!$C157,TeamDec!$D$9:$H$465,3,FALSE),"")</f>
        <v/>
      </c>
      <c r="G157" s="14">
        <f>COUNTIF($E$9:E157,E157)</f>
        <v>149</v>
      </c>
      <c r="H157" s="60"/>
      <c r="J157" s="5"/>
    </row>
    <row r="158" spans="2:10" x14ac:dyDescent="0.35">
      <c r="B158" s="15"/>
      <c r="C158" s="6"/>
      <c r="D158" s="1">
        <f>+tblRace5B[[#This Row],[Position]]</f>
        <v>0</v>
      </c>
      <c r="E158" s="14" t="str">
        <f>IFERROR(VLOOKUP('Race5-Boy'!$C158,TeamDec!$D$9:$H$465,5,FALSE),"")</f>
        <v/>
      </c>
      <c r="F158" s="16" t="str">
        <f>IFERROR(VLOOKUP('Race5-Boy'!$C158,TeamDec!$D$9:$H$465,3,FALSE),"")</f>
        <v/>
      </c>
      <c r="G158" s="14">
        <f>COUNTIF($E$9:E158,E158)</f>
        <v>150</v>
      </c>
      <c r="H158" s="60"/>
      <c r="J158" s="5"/>
    </row>
    <row r="159" spans="2:10" x14ac:dyDescent="0.35">
      <c r="B159" s="15"/>
      <c r="C159" s="6"/>
      <c r="D159" s="1">
        <f>+tblRace5B[[#This Row],[Position]]</f>
        <v>0</v>
      </c>
      <c r="E159" s="14" t="str">
        <f>IFERROR(VLOOKUP('Race5-Boy'!$C159,TeamDec!$D$9:$H$465,5,FALSE),"")</f>
        <v/>
      </c>
      <c r="F159" s="16" t="str">
        <f>IFERROR(VLOOKUP('Race5-Boy'!$C159,TeamDec!$D$9:$H$465,3,FALSE),"")</f>
        <v/>
      </c>
      <c r="G159" s="14">
        <f>COUNTIF($E$9:E159,E159)</f>
        <v>151</v>
      </c>
      <c r="H159" s="60"/>
      <c r="J159" s="5"/>
    </row>
    <row r="160" spans="2:10" x14ac:dyDescent="0.35">
      <c r="B160" s="15"/>
      <c r="C160" s="6"/>
      <c r="D160" s="1">
        <f>+tblRace5B[[#This Row],[Position]]</f>
        <v>0</v>
      </c>
      <c r="E160" s="14" t="str">
        <f>IFERROR(VLOOKUP('Race5-Boy'!$C160,TeamDec!$D$9:$H$465,5,FALSE),"")</f>
        <v/>
      </c>
      <c r="F160" s="16" t="str">
        <f>IFERROR(VLOOKUP('Race5-Boy'!$C160,TeamDec!$D$9:$H$465,3,FALSE),"")</f>
        <v/>
      </c>
      <c r="G160" s="14">
        <f>COUNTIF($E$9:E160,E160)</f>
        <v>152</v>
      </c>
      <c r="H160" s="60"/>
      <c r="J160" s="5"/>
    </row>
    <row r="161" spans="2:10" x14ac:dyDescent="0.35">
      <c r="B161" s="15"/>
      <c r="C161" s="6"/>
      <c r="D161" s="1">
        <f>+tblRace5B[[#This Row],[Position]]</f>
        <v>0</v>
      </c>
      <c r="E161" s="14" t="str">
        <f>IFERROR(VLOOKUP('Race5-Boy'!$C161,TeamDec!$D$9:$H$465,5,FALSE),"")</f>
        <v/>
      </c>
      <c r="F161" s="16" t="str">
        <f>IFERROR(VLOOKUP('Race5-Boy'!$C161,TeamDec!$D$9:$H$465,3,FALSE),"")</f>
        <v/>
      </c>
      <c r="G161" s="14">
        <f>COUNTIF($E$9:E161,E161)</f>
        <v>153</v>
      </c>
      <c r="H161" s="60"/>
      <c r="J161" s="5"/>
    </row>
    <row r="162" spans="2:10" x14ac:dyDescent="0.35">
      <c r="B162" s="15"/>
      <c r="C162" s="6"/>
      <c r="D162" s="1">
        <f>+tblRace5B[[#This Row],[Position]]</f>
        <v>0</v>
      </c>
      <c r="E162" s="14" t="str">
        <f>IFERROR(VLOOKUP('Race5-Boy'!$C162,TeamDec!$D$9:$H$465,5,FALSE),"")</f>
        <v/>
      </c>
      <c r="F162" s="16" t="str">
        <f>IFERROR(VLOOKUP('Race5-Boy'!$C162,TeamDec!$D$9:$H$465,3,FALSE),"")</f>
        <v/>
      </c>
      <c r="G162" s="14">
        <f>COUNTIF($E$9:E162,E162)</f>
        <v>154</v>
      </c>
      <c r="H162" s="60"/>
      <c r="J162" s="5"/>
    </row>
    <row r="163" spans="2:10" x14ac:dyDescent="0.35">
      <c r="B163" s="15"/>
      <c r="C163" s="6"/>
      <c r="D163" s="1">
        <f>+tblRace5B[[#This Row],[Position]]</f>
        <v>0</v>
      </c>
      <c r="E163" s="14" t="str">
        <f>IFERROR(VLOOKUP('Race5-Boy'!$C163,TeamDec!$D$9:$H$465,5,FALSE),"")</f>
        <v/>
      </c>
      <c r="F163" s="16" t="str">
        <f>IFERROR(VLOOKUP('Race5-Boy'!$C163,TeamDec!$D$9:$H$465,3,FALSE),"")</f>
        <v/>
      </c>
      <c r="G163" s="14">
        <f>COUNTIF($E$9:E163,E163)</f>
        <v>155</v>
      </c>
      <c r="H163" s="60"/>
      <c r="J163" s="5"/>
    </row>
    <row r="164" spans="2:10" x14ac:dyDescent="0.35">
      <c r="B164" s="15"/>
      <c r="C164" s="6"/>
      <c r="D164" s="1">
        <f>+tblRace5B[[#This Row],[Position]]</f>
        <v>0</v>
      </c>
      <c r="E164" s="14" t="str">
        <f>IFERROR(VLOOKUP('Race5-Boy'!$C164,TeamDec!$D$9:$H$465,5,FALSE),"")</f>
        <v/>
      </c>
      <c r="F164" s="16" t="str">
        <f>IFERROR(VLOOKUP('Race5-Boy'!$C164,TeamDec!$D$9:$H$465,3,FALSE),"")</f>
        <v/>
      </c>
      <c r="G164" s="14">
        <f>COUNTIF($E$9:E164,E164)</f>
        <v>156</v>
      </c>
      <c r="H164" s="60"/>
      <c r="J164" s="5"/>
    </row>
    <row r="165" spans="2:10" x14ac:dyDescent="0.35">
      <c r="B165" s="15"/>
      <c r="C165" s="6"/>
      <c r="D165" s="1">
        <f>+tblRace5B[[#This Row],[Position]]</f>
        <v>0</v>
      </c>
      <c r="E165" s="14" t="str">
        <f>IFERROR(VLOOKUP('Race5-Boy'!$C165,TeamDec!$D$9:$H$465,5,FALSE),"")</f>
        <v/>
      </c>
      <c r="F165" s="16" t="str">
        <f>IFERROR(VLOOKUP('Race5-Boy'!$C165,TeamDec!$D$9:$H$465,3,FALSE),"")</f>
        <v/>
      </c>
      <c r="G165" s="14">
        <f>COUNTIF($E$9:E165,E165)</f>
        <v>157</v>
      </c>
      <c r="H165" s="60"/>
      <c r="J165" s="5"/>
    </row>
    <row r="166" spans="2:10" x14ac:dyDescent="0.35">
      <c r="B166" s="15"/>
      <c r="C166" s="6"/>
      <c r="D166" s="1">
        <f>+tblRace5B[[#This Row],[Position]]</f>
        <v>0</v>
      </c>
      <c r="E166" s="14" t="str">
        <f>IFERROR(VLOOKUP('Race5-Boy'!$C166,TeamDec!$D$9:$H$465,5,FALSE),"")</f>
        <v/>
      </c>
      <c r="F166" s="16" t="str">
        <f>IFERROR(VLOOKUP('Race5-Boy'!$C166,TeamDec!$D$9:$H$465,3,FALSE),"")</f>
        <v/>
      </c>
      <c r="G166" s="14">
        <f>COUNTIF($E$9:E166,E166)</f>
        <v>158</v>
      </c>
      <c r="H166" s="60"/>
      <c r="J166" s="5"/>
    </row>
    <row r="167" spans="2:10" x14ac:dyDescent="0.35">
      <c r="B167" s="15"/>
      <c r="C167" s="6"/>
      <c r="D167" s="1">
        <f>+tblRace5B[[#This Row],[Position]]</f>
        <v>0</v>
      </c>
      <c r="E167" s="14" t="str">
        <f>IFERROR(VLOOKUP('Race5-Boy'!$C167,TeamDec!$D$9:$H$465,5,FALSE),"")</f>
        <v/>
      </c>
      <c r="F167" s="16" t="str">
        <f>IFERROR(VLOOKUP('Race5-Boy'!$C167,TeamDec!$D$9:$H$465,3,FALSE),"")</f>
        <v/>
      </c>
      <c r="G167" s="14">
        <f>COUNTIF($E$9:E167,E167)</f>
        <v>159</v>
      </c>
      <c r="H167" s="60"/>
      <c r="J167" s="5"/>
    </row>
    <row r="168" spans="2:10" x14ac:dyDescent="0.35">
      <c r="B168" s="15"/>
      <c r="C168" s="6"/>
      <c r="D168" s="1">
        <f>+tblRace5B[[#This Row],[Position]]</f>
        <v>0</v>
      </c>
      <c r="E168" s="14" t="str">
        <f>IFERROR(VLOOKUP('Race5-Boy'!$C168,TeamDec!$D$9:$H$465,5,FALSE),"")</f>
        <v/>
      </c>
      <c r="F168" s="16" t="str">
        <f>IFERROR(VLOOKUP('Race5-Boy'!$C168,TeamDec!$D$9:$H$465,3,FALSE),"")</f>
        <v/>
      </c>
      <c r="G168" s="14">
        <f>COUNTIF($E$9:E168,E168)</f>
        <v>160</v>
      </c>
      <c r="H168" s="60"/>
      <c r="J168" s="5"/>
    </row>
    <row r="169" spans="2:10" x14ac:dyDescent="0.35">
      <c r="B169" s="15"/>
      <c r="C169" s="6"/>
      <c r="D169" s="1">
        <f>+tblRace5B[[#This Row],[Position]]</f>
        <v>0</v>
      </c>
      <c r="E169" s="14" t="str">
        <f>IFERROR(VLOOKUP('Race5-Boy'!$C169,TeamDec!$D$9:$H$465,5,FALSE),"")</f>
        <v/>
      </c>
      <c r="F169" s="16" t="str">
        <f>IFERROR(VLOOKUP('Race5-Boy'!$C169,TeamDec!$D$9:$H$465,3,FALSE),"")</f>
        <v/>
      </c>
      <c r="G169" s="14">
        <f>COUNTIF($E$9:E169,E169)</f>
        <v>161</v>
      </c>
      <c r="H169" s="60"/>
      <c r="J169" s="5"/>
    </row>
    <row r="170" spans="2:10" x14ac:dyDescent="0.35">
      <c r="B170" s="15"/>
      <c r="C170" s="6"/>
      <c r="D170" s="1">
        <f>+tblRace5B[[#This Row],[Position]]</f>
        <v>0</v>
      </c>
      <c r="E170" s="14" t="str">
        <f>IFERROR(VLOOKUP('Race5-Boy'!$C170,TeamDec!$D$9:$H$465,5,FALSE),"")</f>
        <v/>
      </c>
      <c r="F170" s="16" t="str">
        <f>IFERROR(VLOOKUP('Race5-Boy'!$C170,TeamDec!$D$9:$H$465,3,FALSE),"")</f>
        <v/>
      </c>
      <c r="G170" s="14">
        <f>COUNTIF($E$9:E170,E170)</f>
        <v>162</v>
      </c>
      <c r="H170" s="60"/>
      <c r="J170" s="5"/>
    </row>
    <row r="171" spans="2:10" x14ac:dyDescent="0.35">
      <c r="B171" s="15"/>
      <c r="C171" s="6"/>
      <c r="D171" s="1">
        <f>+tblRace5B[[#This Row],[Position]]</f>
        <v>0</v>
      </c>
      <c r="E171" s="14" t="str">
        <f>IFERROR(VLOOKUP('Race5-Boy'!$C171,TeamDec!$D$9:$H$465,5,FALSE),"")</f>
        <v/>
      </c>
      <c r="F171" s="16" t="str">
        <f>IFERROR(VLOOKUP('Race5-Boy'!$C171,TeamDec!$D$9:$H$465,3,FALSE),"")</f>
        <v/>
      </c>
      <c r="G171" s="14">
        <f>COUNTIF($E$9:E171,E171)</f>
        <v>163</v>
      </c>
      <c r="H171" s="60"/>
      <c r="J171" s="5"/>
    </row>
    <row r="172" spans="2:10" x14ac:dyDescent="0.35">
      <c r="B172" s="15"/>
      <c r="C172" s="6"/>
      <c r="D172" s="1">
        <f>+tblRace5B[[#This Row],[Position]]</f>
        <v>0</v>
      </c>
      <c r="E172" s="14" t="str">
        <f>IFERROR(VLOOKUP('Race5-Boy'!$C172,TeamDec!$D$9:$H$465,5,FALSE),"")</f>
        <v/>
      </c>
      <c r="F172" s="16" t="str">
        <f>IFERROR(VLOOKUP('Race5-Boy'!$C172,TeamDec!$D$9:$H$465,3,FALSE),"")</f>
        <v/>
      </c>
      <c r="G172" s="14">
        <f>COUNTIF($E$9:E172,E172)</f>
        <v>164</v>
      </c>
      <c r="H172" s="60"/>
      <c r="J172" s="5"/>
    </row>
    <row r="173" spans="2:10" x14ac:dyDescent="0.35">
      <c r="B173" s="15"/>
      <c r="C173" s="6"/>
      <c r="D173" s="1">
        <f>+tblRace5B[[#This Row],[Position]]</f>
        <v>0</v>
      </c>
      <c r="E173" s="14" t="str">
        <f>IFERROR(VLOOKUP('Race5-Boy'!$C173,TeamDec!$D$9:$H$465,5,FALSE),"")</f>
        <v/>
      </c>
      <c r="F173" s="16" t="str">
        <f>IFERROR(VLOOKUP('Race5-Boy'!$C173,TeamDec!$D$9:$H$465,3,FALSE),"")</f>
        <v/>
      </c>
      <c r="G173" s="14">
        <f>COUNTIF($E$9:E173,E173)</f>
        <v>165</v>
      </c>
      <c r="H173" s="60"/>
      <c r="J173" s="5"/>
    </row>
    <row r="174" spans="2:10" x14ac:dyDescent="0.35">
      <c r="B174" s="15"/>
      <c r="C174" s="6"/>
      <c r="D174" s="1">
        <f>+tblRace5B[[#This Row],[Position]]</f>
        <v>0</v>
      </c>
      <c r="E174" s="14" t="str">
        <f>IFERROR(VLOOKUP('Race5-Boy'!$C174,TeamDec!$D$9:$H$465,5,FALSE),"")</f>
        <v/>
      </c>
      <c r="F174" s="16" t="str">
        <f>IFERROR(VLOOKUP('Race5-Boy'!$C174,TeamDec!$D$9:$H$465,3,FALSE),"")</f>
        <v/>
      </c>
      <c r="G174" s="14">
        <f>COUNTIF($E$9:E174,E174)</f>
        <v>166</v>
      </c>
      <c r="H174" s="60"/>
      <c r="J174" s="5"/>
    </row>
    <row r="175" spans="2:10" x14ac:dyDescent="0.35">
      <c r="B175" s="15"/>
      <c r="C175" s="6"/>
      <c r="D175" s="1">
        <f>+tblRace5B[[#This Row],[Position]]</f>
        <v>0</v>
      </c>
      <c r="E175" s="14" t="str">
        <f>IFERROR(VLOOKUP('Race5-Boy'!$C175,TeamDec!$D$9:$H$465,5,FALSE),"")</f>
        <v/>
      </c>
      <c r="F175" s="16" t="str">
        <f>IFERROR(VLOOKUP('Race5-Boy'!$C175,TeamDec!$D$9:$H$465,3,FALSE),"")</f>
        <v/>
      </c>
      <c r="G175" s="14">
        <f>COUNTIF($E$9:E175,E175)</f>
        <v>167</v>
      </c>
      <c r="H175" s="60"/>
      <c r="J175" s="5"/>
    </row>
    <row r="176" spans="2:10" x14ac:dyDescent="0.35">
      <c r="B176" s="15"/>
      <c r="C176" s="6"/>
      <c r="D176" s="1">
        <f>+tblRace5B[[#This Row],[Position]]</f>
        <v>0</v>
      </c>
      <c r="E176" s="14" t="str">
        <f>IFERROR(VLOOKUP('Race5-Boy'!$C176,TeamDec!$D$9:$H$465,5,FALSE),"")</f>
        <v/>
      </c>
      <c r="F176" s="16" t="str">
        <f>IFERROR(VLOOKUP('Race5-Boy'!$C176,TeamDec!$D$9:$H$465,3,FALSE),"")</f>
        <v/>
      </c>
      <c r="G176" s="14">
        <f>COUNTIF($E$9:E176,E176)</f>
        <v>168</v>
      </c>
      <c r="H176" s="60"/>
      <c r="J176" s="5"/>
    </row>
    <row r="177" spans="2:10" x14ac:dyDescent="0.35">
      <c r="B177" s="15"/>
      <c r="C177" s="6"/>
      <c r="D177" s="1">
        <f>+tblRace5B[[#This Row],[Position]]</f>
        <v>0</v>
      </c>
      <c r="E177" s="14" t="str">
        <f>IFERROR(VLOOKUP('Race5-Boy'!$C177,TeamDec!$D$9:$H$465,5,FALSE),"")</f>
        <v/>
      </c>
      <c r="F177" s="16" t="str">
        <f>IFERROR(VLOOKUP('Race5-Boy'!$C177,TeamDec!$D$9:$H$465,3,FALSE),"")</f>
        <v/>
      </c>
      <c r="G177" s="14">
        <f>COUNTIF($E$9:E177,E177)</f>
        <v>169</v>
      </c>
      <c r="H177" s="60"/>
      <c r="J177" s="5"/>
    </row>
    <row r="178" spans="2:10" x14ac:dyDescent="0.35">
      <c r="B178" s="15"/>
      <c r="C178" s="6"/>
      <c r="D178" s="1">
        <f>+tblRace5B[[#This Row],[Position]]</f>
        <v>0</v>
      </c>
      <c r="E178" s="14" t="str">
        <f>IFERROR(VLOOKUP('Race5-Boy'!$C178,TeamDec!$D$9:$H$465,5,FALSE),"")</f>
        <v/>
      </c>
      <c r="F178" s="16" t="str">
        <f>IFERROR(VLOOKUP('Race5-Boy'!$C178,TeamDec!$D$9:$H$465,3,FALSE),"")</f>
        <v/>
      </c>
      <c r="G178" s="14">
        <f>COUNTIF($E$9:E178,E178)</f>
        <v>170</v>
      </c>
      <c r="H178" s="60"/>
      <c r="J178" s="5"/>
    </row>
    <row r="179" spans="2:10" x14ac:dyDescent="0.35">
      <c r="B179" s="15"/>
      <c r="C179" s="6"/>
      <c r="D179" s="1">
        <f>+tblRace5B[[#This Row],[Position]]</f>
        <v>0</v>
      </c>
      <c r="E179" s="14" t="str">
        <f>IFERROR(VLOOKUP('Race5-Boy'!$C179,TeamDec!$D$9:$H$465,5,FALSE),"")</f>
        <v/>
      </c>
      <c r="F179" s="16" t="str">
        <f>IFERROR(VLOOKUP('Race5-Boy'!$C179,TeamDec!$D$9:$H$465,3,FALSE),"")</f>
        <v/>
      </c>
      <c r="G179" s="14">
        <f>COUNTIF($E$9:E179,E179)</f>
        <v>171</v>
      </c>
      <c r="H179" s="60"/>
      <c r="J179" s="5"/>
    </row>
    <row r="180" spans="2:10" x14ac:dyDescent="0.35">
      <c r="B180" s="15"/>
      <c r="C180" s="6"/>
      <c r="D180" s="1">
        <f>+tblRace5B[[#This Row],[Position]]</f>
        <v>0</v>
      </c>
      <c r="E180" s="14" t="str">
        <f>IFERROR(VLOOKUP('Race5-Boy'!$C180,TeamDec!$D$9:$H$465,5,FALSE),"")</f>
        <v/>
      </c>
      <c r="F180" s="16" t="str">
        <f>IFERROR(VLOOKUP('Race5-Boy'!$C180,TeamDec!$D$9:$H$465,3,FALSE),"")</f>
        <v/>
      </c>
      <c r="G180" s="14">
        <f>COUNTIF($E$9:E180,E180)</f>
        <v>172</v>
      </c>
      <c r="H180" s="60"/>
      <c r="J180" s="5"/>
    </row>
    <row r="181" spans="2:10" x14ac:dyDescent="0.35">
      <c r="B181" s="15"/>
      <c r="C181" s="6"/>
      <c r="D181" s="1">
        <f>+tblRace5B[[#This Row],[Position]]</f>
        <v>0</v>
      </c>
      <c r="E181" s="14" t="str">
        <f>IFERROR(VLOOKUP('Race5-Boy'!$C181,TeamDec!$D$9:$H$465,5,FALSE),"")</f>
        <v/>
      </c>
      <c r="F181" s="16" t="str">
        <f>IFERROR(VLOOKUP('Race5-Boy'!$C181,TeamDec!$D$9:$H$465,3,FALSE),"")</f>
        <v/>
      </c>
      <c r="G181" s="14">
        <f>COUNTIF($E$9:E181,E181)</f>
        <v>173</v>
      </c>
      <c r="H181" s="60"/>
      <c r="J181" s="5"/>
    </row>
    <row r="182" spans="2:10" x14ac:dyDescent="0.35">
      <c r="B182" s="15"/>
      <c r="C182" s="6"/>
      <c r="D182" s="1">
        <f>+tblRace5B[[#This Row],[Position]]</f>
        <v>0</v>
      </c>
      <c r="E182" s="14" t="str">
        <f>IFERROR(VLOOKUP('Race5-Boy'!$C182,TeamDec!$D$9:$H$465,5,FALSE),"")</f>
        <v/>
      </c>
      <c r="F182" s="16" t="str">
        <f>IFERROR(VLOOKUP('Race5-Boy'!$C182,TeamDec!$D$9:$H$465,3,FALSE),"")</f>
        <v/>
      </c>
      <c r="G182" s="14">
        <f>COUNTIF($E$9:E182,E182)</f>
        <v>174</v>
      </c>
      <c r="H182" s="60"/>
      <c r="J182" s="5"/>
    </row>
    <row r="183" spans="2:10" x14ac:dyDescent="0.35">
      <c r="B183" s="15"/>
      <c r="C183" s="6"/>
      <c r="D183" s="1">
        <f>+tblRace5B[[#This Row],[Position]]</f>
        <v>0</v>
      </c>
      <c r="E183" s="14" t="str">
        <f>IFERROR(VLOOKUP('Race5-Boy'!$C183,TeamDec!$D$9:$H$465,5,FALSE),"")</f>
        <v/>
      </c>
      <c r="F183" s="16" t="str">
        <f>IFERROR(VLOOKUP('Race5-Boy'!$C183,TeamDec!$D$9:$H$465,3,FALSE),"")</f>
        <v/>
      </c>
      <c r="G183" s="14">
        <f>COUNTIF($E$9:E183,E183)</f>
        <v>175</v>
      </c>
      <c r="H183" s="60"/>
      <c r="J183" s="5"/>
    </row>
    <row r="184" spans="2:10" x14ac:dyDescent="0.35">
      <c r="B184" s="15"/>
      <c r="C184" s="6"/>
      <c r="D184" s="1">
        <f>+tblRace5B[[#This Row],[Position]]</f>
        <v>0</v>
      </c>
      <c r="E184" s="14" t="str">
        <f>IFERROR(VLOOKUP('Race5-Boy'!$C184,TeamDec!$D$9:$H$465,5,FALSE),"")</f>
        <v/>
      </c>
      <c r="F184" s="16" t="str">
        <f>IFERROR(VLOOKUP('Race5-Boy'!$C184,TeamDec!$D$9:$H$465,3,FALSE),"")</f>
        <v/>
      </c>
      <c r="G184" s="14">
        <f>COUNTIF($E$9:E184,E184)</f>
        <v>176</v>
      </c>
      <c r="H184" s="60"/>
      <c r="J184" s="5"/>
    </row>
    <row r="185" spans="2:10" x14ac:dyDescent="0.35">
      <c r="B185" s="15"/>
      <c r="C185" s="6"/>
      <c r="D185" s="1">
        <f>+tblRace5B[[#This Row],[Position]]</f>
        <v>0</v>
      </c>
      <c r="E185" s="14" t="str">
        <f>IFERROR(VLOOKUP('Race5-Boy'!$C185,TeamDec!$D$9:$H$465,5,FALSE),"")</f>
        <v/>
      </c>
      <c r="F185" s="16" t="str">
        <f>IFERROR(VLOOKUP('Race5-Boy'!$C185,TeamDec!$D$9:$H$465,3,FALSE),"")</f>
        <v/>
      </c>
      <c r="G185" s="14">
        <f>COUNTIF($E$9:E185,E185)</f>
        <v>177</v>
      </c>
      <c r="H185" s="60"/>
      <c r="J185" s="5"/>
    </row>
    <row r="186" spans="2:10" x14ac:dyDescent="0.35">
      <c r="B186" s="15"/>
      <c r="C186" s="6"/>
      <c r="D186" s="1">
        <f>+tblRace5B[[#This Row],[Position]]</f>
        <v>0</v>
      </c>
      <c r="E186" s="14" t="str">
        <f>IFERROR(VLOOKUP('Race5-Boy'!$C186,TeamDec!$D$9:$H$465,5,FALSE),"")</f>
        <v/>
      </c>
      <c r="F186" s="16" t="str">
        <f>IFERROR(VLOOKUP('Race5-Boy'!$C186,TeamDec!$D$9:$H$465,3,FALSE),"")</f>
        <v/>
      </c>
      <c r="G186" s="14">
        <f>COUNTIF($E$9:E186,E186)</f>
        <v>178</v>
      </c>
      <c r="H186" s="60"/>
      <c r="J186" s="5"/>
    </row>
    <row r="187" spans="2:10" x14ac:dyDescent="0.35">
      <c r="B187" s="15"/>
      <c r="C187" s="6"/>
      <c r="D187" s="1">
        <f>+tblRace5B[[#This Row],[Position]]</f>
        <v>0</v>
      </c>
      <c r="E187" s="14" t="str">
        <f>IFERROR(VLOOKUP('Race5-Boy'!$C187,TeamDec!$D$9:$H$465,5,FALSE),"")</f>
        <v/>
      </c>
      <c r="F187" s="16" t="str">
        <f>IFERROR(VLOOKUP('Race5-Boy'!$C187,TeamDec!$D$9:$H$465,3,FALSE),"")</f>
        <v/>
      </c>
      <c r="G187" s="14">
        <f>COUNTIF($E$9:E187,E187)</f>
        <v>179</v>
      </c>
      <c r="H187" s="60"/>
      <c r="J187" s="5"/>
    </row>
    <row r="188" spans="2:10" x14ac:dyDescent="0.35">
      <c r="B188" s="15"/>
      <c r="C188" s="6"/>
      <c r="D188" s="1">
        <f>+tblRace5B[[#This Row],[Position]]</f>
        <v>0</v>
      </c>
      <c r="E188" s="14" t="str">
        <f>IFERROR(VLOOKUP('Race5-Boy'!$C188,TeamDec!$D$9:$H$465,5,FALSE),"")</f>
        <v/>
      </c>
      <c r="F188" s="16" t="str">
        <f>IFERROR(VLOOKUP('Race5-Boy'!$C188,TeamDec!$D$9:$H$465,3,FALSE),"")</f>
        <v/>
      </c>
      <c r="G188" s="14">
        <f>COUNTIF($E$9:E188,E188)</f>
        <v>180</v>
      </c>
      <c r="H188" s="60"/>
      <c r="J188" s="5"/>
    </row>
    <row r="189" spans="2:10" x14ac:dyDescent="0.35">
      <c r="B189" s="15"/>
      <c r="C189" s="6"/>
      <c r="D189" s="1">
        <f>+tblRace5B[[#This Row],[Position]]</f>
        <v>0</v>
      </c>
      <c r="E189" s="14" t="str">
        <f>IFERROR(VLOOKUP('Race5-Boy'!$C189,TeamDec!$D$9:$H$465,5,FALSE),"")</f>
        <v/>
      </c>
      <c r="F189" s="16" t="str">
        <f>IFERROR(VLOOKUP('Race5-Boy'!$C189,TeamDec!$D$9:$H$465,3,FALSE),"")</f>
        <v/>
      </c>
      <c r="G189" s="14">
        <f>COUNTIF($E$9:E189,E189)</f>
        <v>181</v>
      </c>
      <c r="H189" s="60"/>
      <c r="J189" s="5"/>
    </row>
    <row r="190" spans="2:10" x14ac:dyDescent="0.35">
      <c r="B190" s="15"/>
      <c r="C190" s="6"/>
      <c r="D190" s="1">
        <f>+tblRace5B[[#This Row],[Position]]</f>
        <v>0</v>
      </c>
      <c r="E190" s="14" t="str">
        <f>IFERROR(VLOOKUP('Race5-Boy'!$C190,TeamDec!$D$9:$H$465,5,FALSE),"")</f>
        <v/>
      </c>
      <c r="F190" s="16" t="str">
        <f>IFERROR(VLOOKUP('Race5-Boy'!$C190,TeamDec!$D$9:$H$465,3,FALSE),"")</f>
        <v/>
      </c>
      <c r="G190" s="14">
        <f>COUNTIF($E$9:E190,E190)</f>
        <v>182</v>
      </c>
      <c r="H190" s="60"/>
      <c r="J190" s="5"/>
    </row>
    <row r="191" spans="2:10" x14ac:dyDescent="0.35">
      <c r="B191" s="15"/>
      <c r="C191" s="6"/>
      <c r="D191" s="1">
        <f>+tblRace5B[[#This Row],[Position]]</f>
        <v>0</v>
      </c>
      <c r="E191" s="14" t="str">
        <f>IFERROR(VLOOKUP('Race5-Boy'!$C191,TeamDec!$D$9:$H$465,5,FALSE),"")</f>
        <v/>
      </c>
      <c r="F191" s="16" t="str">
        <f>IFERROR(VLOOKUP('Race5-Boy'!$C191,TeamDec!$D$9:$H$465,3,FALSE),"")</f>
        <v/>
      </c>
      <c r="G191" s="14">
        <f>COUNTIF($E$9:E191,E191)</f>
        <v>183</v>
      </c>
      <c r="H191" s="60"/>
      <c r="J191" s="5"/>
    </row>
    <row r="192" spans="2:10" x14ac:dyDescent="0.35">
      <c r="B192" s="15"/>
      <c r="C192" s="6"/>
      <c r="D192" s="1">
        <f>+tblRace5B[[#This Row],[Position]]</f>
        <v>0</v>
      </c>
      <c r="E192" s="14" t="str">
        <f>IFERROR(VLOOKUP('Race5-Boy'!$C192,TeamDec!$D$9:$H$465,5,FALSE),"")</f>
        <v/>
      </c>
      <c r="F192" s="16" t="str">
        <f>IFERROR(VLOOKUP('Race5-Boy'!$C192,TeamDec!$D$9:$H$465,3,FALSE),"")</f>
        <v/>
      </c>
      <c r="G192" s="14">
        <f>COUNTIF($E$9:E192,E192)</f>
        <v>184</v>
      </c>
      <c r="H192" s="60"/>
      <c r="J192" s="5"/>
    </row>
    <row r="193" spans="2:10" x14ac:dyDescent="0.35">
      <c r="B193" s="15"/>
      <c r="C193" s="6"/>
      <c r="D193" s="1">
        <f>+tblRace5B[[#This Row],[Position]]</f>
        <v>0</v>
      </c>
      <c r="E193" s="14" t="str">
        <f>IFERROR(VLOOKUP('Race5-Boy'!$C193,TeamDec!$D$9:$H$465,5,FALSE),"")</f>
        <v/>
      </c>
      <c r="F193" s="16" t="str">
        <f>IFERROR(VLOOKUP('Race5-Boy'!$C193,TeamDec!$D$9:$H$465,3,FALSE),"")</f>
        <v/>
      </c>
      <c r="G193" s="14">
        <f>COUNTIF($E$9:E193,E193)</f>
        <v>185</v>
      </c>
      <c r="H193" s="60"/>
      <c r="J193" s="5"/>
    </row>
    <row r="194" spans="2:10" x14ac:dyDescent="0.35">
      <c r="B194" s="15"/>
      <c r="C194" s="6"/>
      <c r="D194" s="1">
        <f>+tblRace5B[[#This Row],[Position]]</f>
        <v>0</v>
      </c>
      <c r="E194" s="14" t="str">
        <f>IFERROR(VLOOKUP('Race5-Boy'!$C194,TeamDec!$D$9:$H$465,5,FALSE),"")</f>
        <v/>
      </c>
      <c r="F194" s="16" t="str">
        <f>IFERROR(VLOOKUP('Race5-Boy'!$C194,TeamDec!$D$9:$H$465,3,FALSE),"")</f>
        <v/>
      </c>
      <c r="G194" s="14">
        <f>COUNTIF($E$9:E194,E194)</f>
        <v>186</v>
      </c>
      <c r="H194" s="60"/>
      <c r="J194" s="5"/>
    </row>
    <row r="195" spans="2:10" x14ac:dyDescent="0.35">
      <c r="B195" s="15"/>
      <c r="C195" s="6"/>
      <c r="D195" s="1">
        <f>+tblRace5B[[#This Row],[Position]]</f>
        <v>0</v>
      </c>
      <c r="E195" s="14" t="str">
        <f>IFERROR(VLOOKUP('Race5-Boy'!$C195,TeamDec!$D$9:$H$465,5,FALSE),"")</f>
        <v/>
      </c>
      <c r="F195" s="16" t="str">
        <f>IFERROR(VLOOKUP('Race5-Boy'!$C195,TeamDec!$D$9:$H$465,3,FALSE),"")</f>
        <v/>
      </c>
      <c r="G195" s="14">
        <f>COUNTIF($E$9:E195,E195)</f>
        <v>187</v>
      </c>
      <c r="H195" s="60"/>
      <c r="J195" s="5"/>
    </row>
    <row r="196" spans="2:10" x14ac:dyDescent="0.35">
      <c r="B196" s="15"/>
      <c r="C196" s="6"/>
      <c r="D196" s="1">
        <f>+tblRace5B[[#This Row],[Position]]</f>
        <v>0</v>
      </c>
      <c r="E196" s="14" t="str">
        <f>IFERROR(VLOOKUP('Race5-Boy'!$C196,TeamDec!$D$9:$H$465,5,FALSE),"")</f>
        <v/>
      </c>
      <c r="F196" s="16" t="str">
        <f>IFERROR(VLOOKUP('Race5-Boy'!$C196,TeamDec!$D$9:$H$465,3,FALSE),"")</f>
        <v/>
      </c>
      <c r="G196" s="14">
        <f>COUNTIF($E$9:E196,E196)</f>
        <v>188</v>
      </c>
      <c r="H196" s="60"/>
      <c r="J196" s="5"/>
    </row>
    <row r="197" spans="2:10" x14ac:dyDescent="0.35">
      <c r="B197" s="15"/>
      <c r="C197" s="6"/>
      <c r="D197" s="1">
        <f>+tblRace5B[[#This Row],[Position]]</f>
        <v>0</v>
      </c>
      <c r="E197" s="14" t="str">
        <f>IFERROR(VLOOKUP('Race5-Boy'!$C197,TeamDec!$D$9:$H$465,5,FALSE),"")</f>
        <v/>
      </c>
      <c r="F197" s="16" t="str">
        <f>IFERROR(VLOOKUP('Race5-Boy'!$C197,TeamDec!$D$9:$H$465,3,FALSE),"")</f>
        <v/>
      </c>
      <c r="G197" s="14">
        <f>COUNTIF($E$9:E197,E197)</f>
        <v>189</v>
      </c>
      <c r="H197" s="60"/>
      <c r="J197" s="5"/>
    </row>
    <row r="198" spans="2:10" x14ac:dyDescent="0.35">
      <c r="B198" s="15"/>
      <c r="C198" s="6"/>
      <c r="D198" s="1">
        <f>+tblRace5B[[#This Row],[Position]]</f>
        <v>0</v>
      </c>
      <c r="E198" s="14" t="str">
        <f>IFERROR(VLOOKUP('Race5-Boy'!$C198,TeamDec!$D$9:$H$465,5,FALSE),"")</f>
        <v/>
      </c>
      <c r="F198" s="16" t="str">
        <f>IFERROR(VLOOKUP('Race5-Boy'!$C198,TeamDec!$D$9:$H$465,3,FALSE),"")</f>
        <v/>
      </c>
      <c r="G198" s="14">
        <f>COUNTIF($E$9:E198,E198)</f>
        <v>190</v>
      </c>
      <c r="H198" s="60"/>
      <c r="J198" s="5"/>
    </row>
    <row r="199" spans="2:10" x14ac:dyDescent="0.35">
      <c r="B199" s="15"/>
      <c r="C199" s="6"/>
      <c r="D199" s="1">
        <f>+tblRace5B[[#This Row],[Position]]</f>
        <v>0</v>
      </c>
      <c r="E199" s="14" t="str">
        <f>IFERROR(VLOOKUP('Race5-Boy'!$C199,TeamDec!$D$9:$H$465,5,FALSE),"")</f>
        <v/>
      </c>
      <c r="F199" s="16" t="str">
        <f>IFERROR(VLOOKUP('Race5-Boy'!$C199,TeamDec!$D$9:$H$465,3,FALSE),"")</f>
        <v/>
      </c>
      <c r="G199" s="14">
        <f>COUNTIF($E$9:E199,E199)</f>
        <v>191</v>
      </c>
      <c r="H199" s="60"/>
      <c r="J199" s="5"/>
    </row>
    <row r="200" spans="2:10" x14ac:dyDescent="0.35">
      <c r="B200" s="15"/>
      <c r="C200" s="6"/>
      <c r="D200" s="1">
        <f>+tblRace5B[[#This Row],[Position]]</f>
        <v>0</v>
      </c>
      <c r="E200" s="14" t="str">
        <f>IFERROR(VLOOKUP('Race5-Boy'!$C200,TeamDec!$D$9:$H$465,5,FALSE),"")</f>
        <v/>
      </c>
      <c r="F200" s="16" t="str">
        <f>IFERROR(VLOOKUP('Race5-Boy'!$C200,TeamDec!$D$9:$H$465,3,FALSE),"")</f>
        <v/>
      </c>
      <c r="G200" s="14">
        <f>COUNTIF($E$9:E200,E200)</f>
        <v>192</v>
      </c>
      <c r="H200" s="60"/>
      <c r="J200" s="5"/>
    </row>
    <row r="201" spans="2:10" x14ac:dyDescent="0.35">
      <c r="B201" s="15"/>
      <c r="C201" s="6"/>
      <c r="D201" s="1">
        <f>+tblRace5B[[#This Row],[Position]]</f>
        <v>0</v>
      </c>
      <c r="E201" s="14" t="str">
        <f>IFERROR(VLOOKUP('Race5-Boy'!$C201,TeamDec!$D$9:$H$465,5,FALSE),"")</f>
        <v/>
      </c>
      <c r="F201" s="16" t="str">
        <f>IFERROR(VLOOKUP('Race5-Boy'!$C201,TeamDec!$D$9:$H$465,3,FALSE),"")</f>
        <v/>
      </c>
      <c r="G201" s="14">
        <f>COUNTIF($E$9:E201,E201)</f>
        <v>193</v>
      </c>
      <c r="H201" s="60"/>
      <c r="J201" s="5"/>
    </row>
    <row r="202" spans="2:10" x14ac:dyDescent="0.35">
      <c r="B202" s="15"/>
      <c r="C202" s="6"/>
      <c r="D202" s="1">
        <f>+tblRace5B[[#This Row],[Position]]</f>
        <v>0</v>
      </c>
      <c r="E202" s="14" t="str">
        <f>IFERROR(VLOOKUP('Race5-Boy'!$C202,TeamDec!$D$9:$H$465,5,FALSE),"")</f>
        <v/>
      </c>
      <c r="F202" s="16" t="str">
        <f>IFERROR(VLOOKUP('Race5-Boy'!$C202,TeamDec!$D$9:$H$465,3,FALSE),"")</f>
        <v/>
      </c>
      <c r="G202" s="14">
        <f>COUNTIF($E$9:E202,E202)</f>
        <v>194</v>
      </c>
      <c r="H202" s="60"/>
      <c r="J202" s="5"/>
    </row>
    <row r="203" spans="2:10" x14ac:dyDescent="0.35">
      <c r="B203" s="15"/>
      <c r="C203" s="6"/>
      <c r="D203" s="1">
        <f>+tblRace5B[[#This Row],[Position]]</f>
        <v>0</v>
      </c>
      <c r="E203" s="14" t="str">
        <f>IFERROR(VLOOKUP('Race5-Boy'!$C203,TeamDec!$D$9:$H$465,5,FALSE),"")</f>
        <v/>
      </c>
      <c r="F203" s="16" t="str">
        <f>IFERROR(VLOOKUP('Race5-Boy'!$C203,TeamDec!$D$9:$H$465,3,FALSE),"")</f>
        <v/>
      </c>
      <c r="G203" s="14">
        <f>COUNTIF($E$9:E203,E203)</f>
        <v>195</v>
      </c>
      <c r="H203" s="60"/>
      <c r="J203" s="5"/>
    </row>
    <row r="204" spans="2:10" x14ac:dyDescent="0.35">
      <c r="B204" s="15"/>
      <c r="C204" s="6"/>
      <c r="D204" s="1">
        <f>+tblRace5B[[#This Row],[Position]]</f>
        <v>0</v>
      </c>
      <c r="E204" s="14" t="str">
        <f>IFERROR(VLOOKUP('Race5-Boy'!$C204,TeamDec!$D$9:$H$465,5,FALSE),"")</f>
        <v/>
      </c>
      <c r="F204" s="16" t="str">
        <f>IFERROR(VLOOKUP('Race5-Boy'!$C204,TeamDec!$D$9:$H$465,3,FALSE),"")</f>
        <v/>
      </c>
      <c r="G204" s="14">
        <f>COUNTIF($E$9:E204,E204)</f>
        <v>196</v>
      </c>
      <c r="H204" s="60"/>
      <c r="J204" s="5"/>
    </row>
    <row r="205" spans="2:10" x14ac:dyDescent="0.35">
      <c r="B205" s="15"/>
      <c r="C205" s="6"/>
      <c r="D205" s="1">
        <f>+tblRace5B[[#This Row],[Position]]</f>
        <v>0</v>
      </c>
      <c r="E205" s="14" t="str">
        <f>IFERROR(VLOOKUP('Race5-Boy'!$C205,TeamDec!$D$9:$H$465,5,FALSE),"")</f>
        <v/>
      </c>
      <c r="F205" s="16" t="str">
        <f>IFERROR(VLOOKUP('Race5-Boy'!$C205,TeamDec!$D$9:$H$465,3,FALSE),"")</f>
        <v/>
      </c>
      <c r="G205" s="14">
        <f>COUNTIF($E$9:E205,E205)</f>
        <v>197</v>
      </c>
      <c r="H205" s="60"/>
      <c r="J205" s="5"/>
    </row>
    <row r="206" spans="2:10" x14ac:dyDescent="0.35">
      <c r="B206" s="15"/>
      <c r="C206" s="6"/>
      <c r="D206" s="1">
        <f>+tblRace5B[[#This Row],[Position]]</f>
        <v>0</v>
      </c>
      <c r="E206" s="14" t="str">
        <f>IFERROR(VLOOKUP('Race5-Boy'!$C206,TeamDec!$D$9:$H$465,5,FALSE),"")</f>
        <v/>
      </c>
      <c r="F206" s="16" t="str">
        <f>IFERROR(VLOOKUP('Race5-Boy'!$C206,TeamDec!$D$9:$H$465,3,FALSE),"")</f>
        <v/>
      </c>
      <c r="G206" s="14">
        <f>COUNTIF($E$9:E206,E206)</f>
        <v>198</v>
      </c>
      <c r="H206" s="60"/>
      <c r="J206" s="5"/>
    </row>
    <row r="207" spans="2:10" x14ac:dyDescent="0.35">
      <c r="B207" s="15"/>
      <c r="C207" s="6"/>
      <c r="D207" s="1">
        <f>+tblRace5B[[#This Row],[Position]]</f>
        <v>0</v>
      </c>
      <c r="E207" s="14" t="str">
        <f>IFERROR(VLOOKUP('Race5-Boy'!$C207,TeamDec!$D$9:$H$465,5,FALSE),"")</f>
        <v/>
      </c>
      <c r="F207" s="16" t="str">
        <f>IFERROR(VLOOKUP('Race5-Boy'!$C207,TeamDec!$D$9:$H$465,3,FALSE),"")</f>
        <v/>
      </c>
      <c r="G207" s="14">
        <f>COUNTIF($E$9:E207,E207)</f>
        <v>199</v>
      </c>
      <c r="H207" s="60"/>
      <c r="J207" s="5"/>
    </row>
    <row r="208" spans="2:10" x14ac:dyDescent="0.35">
      <c r="B208" s="15"/>
      <c r="C208" s="6"/>
      <c r="D208" s="1">
        <f>+tblRace5B[[#This Row],[Position]]</f>
        <v>0</v>
      </c>
      <c r="E208" s="14" t="str">
        <f>IFERROR(VLOOKUP('Race5-Boy'!$C208,TeamDec!$D$9:$H$465,5,FALSE),"")</f>
        <v/>
      </c>
      <c r="F208" s="16" t="str">
        <f>IFERROR(VLOOKUP('Race5-Boy'!$C208,TeamDec!$D$9:$H$465,3,FALSE),"")</f>
        <v/>
      </c>
      <c r="G208" s="14">
        <f>COUNTIF($E$9:E208,E208)</f>
        <v>200</v>
      </c>
      <c r="H208" s="60"/>
      <c r="J208" s="5"/>
    </row>
    <row r="209" spans="2:10" x14ac:dyDescent="0.35">
      <c r="B209" s="15"/>
      <c r="C209" s="6"/>
      <c r="D209" s="1">
        <f>+tblRace5B[[#This Row],[Position]]</f>
        <v>0</v>
      </c>
      <c r="E209" s="14" t="str">
        <f>IFERROR(VLOOKUP('Race5-Boy'!$C209,TeamDec!$D$9:$H$465,5,FALSE),"")</f>
        <v/>
      </c>
      <c r="F209" s="16" t="str">
        <f>IFERROR(VLOOKUP('Race5-Boy'!$C209,TeamDec!$D$9:$H$465,3,FALSE),"")</f>
        <v/>
      </c>
      <c r="G209" s="14">
        <f>COUNTIF($E$9:E209,E209)</f>
        <v>201</v>
      </c>
      <c r="H209" s="60"/>
      <c r="J209" s="5"/>
    </row>
    <row r="210" spans="2:10" x14ac:dyDescent="0.35">
      <c r="B210" s="15"/>
      <c r="C210" s="6"/>
      <c r="D210" s="1">
        <f>+tblRace5B[[#This Row],[Position]]</f>
        <v>0</v>
      </c>
      <c r="E210" s="14" t="str">
        <f>IFERROR(VLOOKUP('Race5-Boy'!$C210,TeamDec!$D$9:$H$465,5,FALSE),"")</f>
        <v/>
      </c>
      <c r="F210" s="16" t="str">
        <f>IFERROR(VLOOKUP('Race5-Boy'!$C210,TeamDec!$D$9:$H$465,3,FALSE),"")</f>
        <v/>
      </c>
      <c r="G210" s="14">
        <f>COUNTIF($E$9:E210,E210)</f>
        <v>202</v>
      </c>
      <c r="H210" s="60"/>
      <c r="J210" s="5"/>
    </row>
    <row r="211" spans="2:10" x14ac:dyDescent="0.35">
      <c r="B211" s="15"/>
      <c r="C211" s="6"/>
      <c r="D211" s="1">
        <f>+tblRace5B[[#This Row],[Position]]</f>
        <v>0</v>
      </c>
      <c r="E211" s="14" t="str">
        <f>IFERROR(VLOOKUP('Race5-Boy'!$C211,TeamDec!$D$9:$H$465,5,FALSE),"")</f>
        <v/>
      </c>
      <c r="F211" s="16" t="str">
        <f>IFERROR(VLOOKUP('Race5-Boy'!$C211,TeamDec!$D$9:$H$465,3,FALSE),"")</f>
        <v/>
      </c>
      <c r="G211" s="14">
        <f>COUNTIF($E$9:E211,E211)</f>
        <v>203</v>
      </c>
      <c r="H211" s="60"/>
      <c r="J211" s="5"/>
    </row>
    <row r="212" spans="2:10" x14ac:dyDescent="0.35">
      <c r="B212" s="15"/>
      <c r="C212" s="6"/>
      <c r="D212" s="1">
        <f>+tblRace5B[[#This Row],[Position]]</f>
        <v>0</v>
      </c>
      <c r="E212" s="14" t="str">
        <f>IFERROR(VLOOKUP('Race5-Boy'!$C212,TeamDec!$D$9:$H$465,5,FALSE),"")</f>
        <v/>
      </c>
      <c r="F212" s="16" t="str">
        <f>IFERROR(VLOOKUP('Race5-Boy'!$C212,TeamDec!$D$9:$H$465,3,FALSE),"")</f>
        <v/>
      </c>
      <c r="G212" s="14">
        <f>COUNTIF($E$9:E212,E212)</f>
        <v>204</v>
      </c>
      <c r="H212" s="60"/>
      <c r="J212" s="5"/>
    </row>
    <row r="213" spans="2:10" x14ac:dyDescent="0.35">
      <c r="B213" s="15"/>
      <c r="C213" s="6"/>
      <c r="D213" s="1">
        <f>+tblRace5B[[#This Row],[Position]]</f>
        <v>0</v>
      </c>
      <c r="E213" s="14" t="str">
        <f>IFERROR(VLOOKUP('Race5-Boy'!$C213,TeamDec!$D$9:$H$465,5,FALSE),"")</f>
        <v/>
      </c>
      <c r="F213" s="16" t="str">
        <f>IFERROR(VLOOKUP('Race5-Boy'!$C213,TeamDec!$D$9:$H$465,3,FALSE),"")</f>
        <v/>
      </c>
      <c r="G213" s="14">
        <f>COUNTIF($E$9:E213,E213)</f>
        <v>205</v>
      </c>
      <c r="H213" s="60"/>
      <c r="J213" s="5"/>
    </row>
    <row r="214" spans="2:10" x14ac:dyDescent="0.35">
      <c r="B214" s="15"/>
      <c r="C214" s="6"/>
      <c r="D214" s="1">
        <f>+tblRace5B[[#This Row],[Position]]</f>
        <v>0</v>
      </c>
      <c r="E214" s="14" t="str">
        <f>IFERROR(VLOOKUP('Race5-Boy'!$C214,TeamDec!$D$9:$H$465,5,FALSE),"")</f>
        <v/>
      </c>
      <c r="F214" s="16" t="str">
        <f>IFERROR(VLOOKUP('Race5-Boy'!$C214,TeamDec!$D$9:$H$465,3,FALSE),"")</f>
        <v/>
      </c>
      <c r="G214" s="14">
        <f>COUNTIF($E$9:E214,E214)</f>
        <v>206</v>
      </c>
      <c r="H214" s="60"/>
      <c r="J214" s="5"/>
    </row>
    <row r="215" spans="2:10" x14ac:dyDescent="0.35">
      <c r="B215" s="15"/>
      <c r="C215" s="6"/>
      <c r="D215" s="1">
        <f>+tblRace5B[[#This Row],[Position]]</f>
        <v>0</v>
      </c>
      <c r="E215" s="14" t="str">
        <f>IFERROR(VLOOKUP('Race5-Boy'!$C215,TeamDec!$D$9:$H$465,5,FALSE),"")</f>
        <v/>
      </c>
      <c r="F215" s="16" t="str">
        <f>IFERROR(VLOOKUP('Race5-Boy'!$C215,TeamDec!$D$9:$H$465,3,FALSE),"")</f>
        <v/>
      </c>
      <c r="G215" s="14">
        <f>COUNTIF($E$9:E215,E215)</f>
        <v>207</v>
      </c>
      <c r="H215" s="60"/>
      <c r="J215" s="5"/>
    </row>
    <row r="216" spans="2:10" x14ac:dyDescent="0.35">
      <c r="B216" s="15"/>
      <c r="C216" s="6"/>
      <c r="D216" s="1">
        <f>+tblRace5B[[#This Row],[Position]]</f>
        <v>0</v>
      </c>
      <c r="E216" s="14" t="str">
        <f>IFERROR(VLOOKUP('Race5-Boy'!$C216,TeamDec!$D$9:$H$465,5,FALSE),"")</f>
        <v/>
      </c>
      <c r="F216" s="16" t="str">
        <f>IFERROR(VLOOKUP('Race5-Boy'!$C216,TeamDec!$D$9:$H$465,3,FALSE),"")</f>
        <v/>
      </c>
      <c r="G216" s="14">
        <f>COUNTIF($E$9:E216,E216)</f>
        <v>208</v>
      </c>
      <c r="H216" s="60"/>
      <c r="J216" s="5"/>
    </row>
    <row r="217" spans="2:10" x14ac:dyDescent="0.35">
      <c r="B217" s="15"/>
      <c r="C217" s="6"/>
      <c r="D217" s="1">
        <f>+tblRace5B[[#This Row],[Position]]</f>
        <v>0</v>
      </c>
      <c r="E217" s="14" t="str">
        <f>IFERROR(VLOOKUP('Race5-Boy'!$C217,TeamDec!$D$9:$H$465,5,FALSE),"")</f>
        <v/>
      </c>
      <c r="F217" s="16" t="str">
        <f>IFERROR(VLOOKUP('Race5-Boy'!$C217,TeamDec!$D$9:$H$465,3,FALSE),"")</f>
        <v/>
      </c>
      <c r="G217" s="14">
        <f>COUNTIF($E$9:E217,E217)</f>
        <v>209</v>
      </c>
      <c r="H217" s="60"/>
      <c r="J217" s="5"/>
    </row>
    <row r="218" spans="2:10" x14ac:dyDescent="0.35">
      <c r="B218" s="15"/>
      <c r="C218" s="6"/>
      <c r="D218" s="1">
        <f>+tblRace5B[[#This Row],[Position]]</f>
        <v>0</v>
      </c>
      <c r="E218" s="14" t="str">
        <f>IFERROR(VLOOKUP('Race5-Boy'!$C218,TeamDec!$D$9:$H$465,5,FALSE),"")</f>
        <v/>
      </c>
      <c r="F218" s="16" t="str">
        <f>IFERROR(VLOOKUP('Race5-Boy'!$C218,TeamDec!$D$9:$H$465,3,FALSE),"")</f>
        <v/>
      </c>
      <c r="G218" s="14">
        <f>COUNTIF($E$9:E218,E218)</f>
        <v>210</v>
      </c>
      <c r="H218" s="60"/>
      <c r="J218" s="5"/>
    </row>
    <row r="219" spans="2:10" x14ac:dyDescent="0.35">
      <c r="B219" s="15"/>
      <c r="C219" s="6"/>
      <c r="D219" s="1">
        <f>+tblRace5B[[#This Row],[Position]]</f>
        <v>0</v>
      </c>
      <c r="E219" s="14" t="str">
        <f>IFERROR(VLOOKUP('Race5-Boy'!$C219,TeamDec!$D$9:$H$465,5,FALSE),"")</f>
        <v/>
      </c>
      <c r="F219" s="16" t="str">
        <f>IFERROR(VLOOKUP('Race5-Boy'!$C219,TeamDec!$D$9:$H$465,3,FALSE),"")</f>
        <v/>
      </c>
      <c r="G219" s="14">
        <f>COUNTIF($E$9:E219,E219)</f>
        <v>211</v>
      </c>
      <c r="H219" s="60"/>
      <c r="J219" s="5"/>
    </row>
    <row r="220" spans="2:10" x14ac:dyDescent="0.35">
      <c r="B220" s="15"/>
      <c r="C220" s="6"/>
      <c r="D220" s="1">
        <f>+tblRace5B[[#This Row],[Position]]</f>
        <v>0</v>
      </c>
      <c r="E220" s="14" t="str">
        <f>IFERROR(VLOOKUP('Race5-Boy'!$C220,TeamDec!$D$9:$H$465,5,FALSE),"")</f>
        <v/>
      </c>
      <c r="F220" s="16" t="str">
        <f>IFERROR(VLOOKUP('Race5-Boy'!$C220,TeamDec!$D$9:$H$465,3,FALSE),"")</f>
        <v/>
      </c>
      <c r="G220" s="14">
        <f>COUNTIF($E$9:E220,E220)</f>
        <v>212</v>
      </c>
      <c r="H220" s="60"/>
      <c r="J220" s="5"/>
    </row>
    <row r="221" spans="2:10" x14ac:dyDescent="0.35">
      <c r="B221" s="15"/>
      <c r="C221" s="6"/>
      <c r="D221" s="1">
        <f>+tblRace5B[[#This Row],[Position]]</f>
        <v>0</v>
      </c>
      <c r="E221" s="14" t="str">
        <f>IFERROR(VLOOKUP('Race5-Boy'!$C221,TeamDec!$D$9:$H$465,5,FALSE),"")</f>
        <v/>
      </c>
      <c r="F221" s="16" t="str">
        <f>IFERROR(VLOOKUP('Race5-Boy'!$C221,TeamDec!$D$9:$H$465,3,FALSE),"")</f>
        <v/>
      </c>
      <c r="G221" s="14">
        <f>COUNTIF($E$9:E221,E221)</f>
        <v>213</v>
      </c>
      <c r="H221" s="60"/>
      <c r="J221" s="5"/>
    </row>
    <row r="222" spans="2:10" x14ac:dyDescent="0.35">
      <c r="B222" s="15"/>
      <c r="C222" s="6"/>
      <c r="D222" s="1">
        <f>+tblRace5B[[#This Row],[Position]]</f>
        <v>0</v>
      </c>
      <c r="E222" s="14" t="str">
        <f>IFERROR(VLOOKUP('Race5-Boy'!$C222,TeamDec!$D$9:$H$465,5,FALSE),"")</f>
        <v/>
      </c>
      <c r="F222" s="16" t="str">
        <f>IFERROR(VLOOKUP('Race5-Boy'!$C222,TeamDec!$D$9:$H$465,3,FALSE),"")</f>
        <v/>
      </c>
      <c r="G222" s="14">
        <f>COUNTIF($E$9:E222,E222)</f>
        <v>214</v>
      </c>
      <c r="H222" s="60"/>
      <c r="J222" s="5"/>
    </row>
    <row r="223" spans="2:10" x14ac:dyDescent="0.35">
      <c r="B223" s="15"/>
      <c r="C223" s="6"/>
      <c r="D223" s="1">
        <f>+tblRace5B[[#This Row],[Position]]</f>
        <v>0</v>
      </c>
      <c r="E223" s="14" t="str">
        <f>IFERROR(VLOOKUP('Race5-Boy'!$C223,TeamDec!$D$9:$H$465,5,FALSE),"")</f>
        <v/>
      </c>
      <c r="F223" s="16" t="str">
        <f>IFERROR(VLOOKUP('Race5-Boy'!$C223,TeamDec!$D$9:$H$465,3,FALSE),"")</f>
        <v/>
      </c>
      <c r="G223" s="14">
        <f>COUNTIF($E$9:E223,E223)</f>
        <v>215</v>
      </c>
      <c r="H223" s="60"/>
      <c r="J223" s="5"/>
    </row>
    <row r="224" spans="2:10" x14ac:dyDescent="0.35">
      <c r="B224" s="15"/>
      <c r="C224" s="6"/>
      <c r="D224" s="1">
        <f>+tblRace5B[[#This Row],[Position]]</f>
        <v>0</v>
      </c>
      <c r="E224" s="14" t="str">
        <f>IFERROR(VLOOKUP('Race5-Boy'!$C224,TeamDec!$D$9:$H$465,5,FALSE),"")</f>
        <v/>
      </c>
      <c r="F224" s="16" t="str">
        <f>IFERROR(VLOOKUP('Race5-Boy'!$C224,TeamDec!$D$9:$H$465,3,FALSE),"")</f>
        <v/>
      </c>
      <c r="G224" s="14">
        <f>COUNTIF($E$9:E224,E224)</f>
        <v>216</v>
      </c>
      <c r="H224" s="60"/>
      <c r="J224" s="5"/>
    </row>
    <row r="225" spans="2:10" x14ac:dyDescent="0.35">
      <c r="B225" s="15"/>
      <c r="C225" s="6"/>
      <c r="D225" s="1">
        <f>+tblRace5B[[#This Row],[Position]]</f>
        <v>0</v>
      </c>
      <c r="E225" s="14" t="str">
        <f>IFERROR(VLOOKUP('Race5-Boy'!$C225,TeamDec!$D$9:$H$465,5,FALSE),"")</f>
        <v/>
      </c>
      <c r="F225" s="16" t="str">
        <f>IFERROR(VLOOKUP('Race5-Boy'!$C225,TeamDec!$D$9:$H$465,3,FALSE),"")</f>
        <v/>
      </c>
      <c r="G225" s="14">
        <f>COUNTIF($E$9:E225,E225)</f>
        <v>217</v>
      </c>
      <c r="H225" s="60"/>
      <c r="J225" s="5"/>
    </row>
    <row r="226" spans="2:10" x14ac:dyDescent="0.35">
      <c r="B226" s="15"/>
      <c r="C226" s="6"/>
      <c r="D226" s="1">
        <f>+tblRace5B[[#This Row],[Position]]</f>
        <v>0</v>
      </c>
      <c r="E226" s="14" t="str">
        <f>IFERROR(VLOOKUP('Race5-Boy'!$C226,TeamDec!$D$9:$H$465,5,FALSE),"")</f>
        <v/>
      </c>
      <c r="F226" s="16" t="str">
        <f>IFERROR(VLOOKUP('Race5-Boy'!$C226,TeamDec!$D$9:$H$465,3,FALSE),"")</f>
        <v/>
      </c>
      <c r="G226" s="14">
        <f>COUNTIF($E$9:E226,E226)</f>
        <v>218</v>
      </c>
      <c r="H226" s="60"/>
      <c r="J226" s="5"/>
    </row>
    <row r="227" spans="2:10" x14ac:dyDescent="0.35">
      <c r="B227" s="15"/>
      <c r="C227" s="6"/>
      <c r="D227" s="1">
        <f>+tblRace5B[[#This Row],[Position]]</f>
        <v>0</v>
      </c>
      <c r="E227" s="14" t="str">
        <f>IFERROR(VLOOKUP('Race5-Boy'!$C227,TeamDec!$D$9:$H$465,5,FALSE),"")</f>
        <v/>
      </c>
      <c r="F227" s="16" t="str">
        <f>IFERROR(VLOOKUP('Race5-Boy'!$C227,TeamDec!$D$9:$H$465,3,FALSE),"")</f>
        <v/>
      </c>
      <c r="G227" s="14">
        <f>COUNTIF($E$9:E227,E227)</f>
        <v>219</v>
      </c>
      <c r="H227" s="60"/>
      <c r="J227" s="5"/>
    </row>
    <row r="228" spans="2:10" x14ac:dyDescent="0.35">
      <c r="B228" s="15"/>
      <c r="C228" s="6"/>
      <c r="D228" s="1">
        <f>+tblRace5B[[#This Row],[Position]]</f>
        <v>0</v>
      </c>
      <c r="E228" s="14" t="str">
        <f>IFERROR(VLOOKUP('Race5-Boy'!$C228,TeamDec!$D$9:$H$465,5,FALSE),"")</f>
        <v/>
      </c>
      <c r="F228" s="16" t="str">
        <f>IFERROR(VLOOKUP('Race5-Boy'!$C228,TeamDec!$D$9:$H$465,3,FALSE),"")</f>
        <v/>
      </c>
      <c r="G228" s="14">
        <f>COUNTIF($E$9:E228,E228)</f>
        <v>220</v>
      </c>
      <c r="H228" s="60"/>
      <c r="J228" s="5"/>
    </row>
    <row r="229" spans="2:10" x14ac:dyDescent="0.35">
      <c r="B229" s="15"/>
      <c r="C229" s="6"/>
      <c r="D229" s="1">
        <f>+tblRace5B[[#This Row],[Position]]</f>
        <v>0</v>
      </c>
      <c r="E229" s="14" t="str">
        <f>IFERROR(VLOOKUP('Race5-Boy'!$C229,TeamDec!$D$9:$H$465,5,FALSE),"")</f>
        <v/>
      </c>
      <c r="F229" s="16" t="str">
        <f>IFERROR(VLOOKUP('Race5-Boy'!$C229,TeamDec!$D$9:$H$465,3,FALSE),"")</f>
        <v/>
      </c>
      <c r="G229" s="14">
        <f>COUNTIF($E$9:E229,E229)</f>
        <v>221</v>
      </c>
      <c r="H229" s="60"/>
      <c r="J229" s="5"/>
    </row>
    <row r="230" spans="2:10" x14ac:dyDescent="0.35">
      <c r="B230" s="15"/>
      <c r="C230" s="6"/>
      <c r="D230" s="1">
        <f>+tblRace5B[[#This Row],[Position]]</f>
        <v>0</v>
      </c>
      <c r="E230" s="14" t="str">
        <f>IFERROR(VLOOKUP('Race5-Boy'!$C230,TeamDec!$D$9:$H$465,5,FALSE),"")</f>
        <v/>
      </c>
      <c r="F230" s="16" t="str">
        <f>IFERROR(VLOOKUP('Race5-Boy'!$C230,TeamDec!$D$9:$H$465,3,FALSE),"")</f>
        <v/>
      </c>
      <c r="G230" s="14">
        <f>COUNTIF($E$9:E230,E230)</f>
        <v>222</v>
      </c>
      <c r="H230" s="60"/>
      <c r="J230" s="5"/>
    </row>
    <row r="231" spans="2:10" x14ac:dyDescent="0.35">
      <c r="B231" s="15"/>
      <c r="C231" s="6"/>
      <c r="D231" s="1">
        <f>+tblRace5B[[#This Row],[Position]]</f>
        <v>0</v>
      </c>
      <c r="E231" s="14" t="str">
        <f>IFERROR(VLOOKUP('Race5-Boy'!$C231,TeamDec!$D$9:$H$465,5,FALSE),"")</f>
        <v/>
      </c>
      <c r="F231" s="16" t="str">
        <f>IFERROR(VLOOKUP('Race5-Boy'!$C231,TeamDec!$D$9:$H$465,3,FALSE),"")</f>
        <v/>
      </c>
      <c r="G231" s="14">
        <f>COUNTIF($E$9:E231,E231)</f>
        <v>223</v>
      </c>
      <c r="H231" s="60"/>
      <c r="J231" s="5"/>
    </row>
    <row r="232" spans="2:10" x14ac:dyDescent="0.35">
      <c r="B232" s="15"/>
      <c r="C232" s="6"/>
      <c r="D232" s="1">
        <f>+tblRace5B[[#This Row],[Position]]</f>
        <v>0</v>
      </c>
      <c r="E232" s="14" t="str">
        <f>IFERROR(VLOOKUP('Race5-Boy'!$C232,TeamDec!$D$9:$H$465,5,FALSE),"")</f>
        <v/>
      </c>
      <c r="F232" s="16" t="str">
        <f>IFERROR(VLOOKUP('Race5-Boy'!$C232,TeamDec!$D$9:$H$465,3,FALSE),"")</f>
        <v/>
      </c>
      <c r="G232" s="14">
        <f>COUNTIF($E$9:E232,E232)</f>
        <v>224</v>
      </c>
      <c r="H232" s="60"/>
      <c r="J232" s="5"/>
    </row>
    <row r="233" spans="2:10" x14ac:dyDescent="0.35">
      <c r="B233" s="15"/>
      <c r="C233" s="6"/>
      <c r="D233" s="1">
        <f>+tblRace5B[[#This Row],[Position]]</f>
        <v>0</v>
      </c>
      <c r="E233" s="14" t="str">
        <f>IFERROR(VLOOKUP('Race5-Boy'!$C233,TeamDec!$D$9:$H$465,5,FALSE),"")</f>
        <v/>
      </c>
      <c r="F233" s="16" t="str">
        <f>IFERROR(VLOOKUP('Race5-Boy'!$C233,TeamDec!$D$9:$H$465,3,FALSE),"")</f>
        <v/>
      </c>
      <c r="G233" s="14">
        <f>COUNTIF($E$9:E233,E233)</f>
        <v>225</v>
      </c>
      <c r="H233" s="60"/>
      <c r="J233" s="5"/>
    </row>
    <row r="234" spans="2:10" x14ac:dyDescent="0.35">
      <c r="B234" s="15"/>
      <c r="C234" s="6"/>
      <c r="D234" s="1">
        <f>+tblRace5B[[#This Row],[Position]]</f>
        <v>0</v>
      </c>
      <c r="E234" s="14" t="str">
        <f>IFERROR(VLOOKUP('Race5-Boy'!$C234,TeamDec!$D$9:$H$465,5,FALSE),"")</f>
        <v/>
      </c>
      <c r="F234" s="16" t="str">
        <f>IFERROR(VLOOKUP('Race5-Boy'!$C234,TeamDec!$D$9:$H$465,3,FALSE),"")</f>
        <v/>
      </c>
      <c r="G234" s="14">
        <f>COUNTIF($E$9:E234,E234)</f>
        <v>226</v>
      </c>
      <c r="H234" s="60"/>
      <c r="J234" s="5"/>
    </row>
    <row r="235" spans="2:10" x14ac:dyDescent="0.35">
      <c r="B235" s="15"/>
      <c r="C235" s="6"/>
      <c r="D235" s="1">
        <f>+tblRace5B[[#This Row],[Position]]</f>
        <v>0</v>
      </c>
      <c r="E235" s="14" t="str">
        <f>IFERROR(VLOOKUP('Race5-Boy'!$C235,TeamDec!$D$9:$H$465,5,FALSE),"")</f>
        <v/>
      </c>
      <c r="F235" s="16" t="str">
        <f>IFERROR(VLOOKUP('Race5-Boy'!$C235,TeamDec!$D$9:$H$465,3,FALSE),"")</f>
        <v/>
      </c>
      <c r="G235" s="14">
        <f>COUNTIF($E$9:E235,E235)</f>
        <v>227</v>
      </c>
      <c r="H235" s="60"/>
      <c r="J235" s="5"/>
    </row>
    <row r="236" spans="2:10" x14ac:dyDescent="0.35">
      <c r="B236" s="15"/>
      <c r="C236" s="6"/>
      <c r="D236" s="1">
        <f>+tblRace5B[[#This Row],[Position]]</f>
        <v>0</v>
      </c>
      <c r="E236" s="14" t="str">
        <f>IFERROR(VLOOKUP('Race5-Boy'!$C236,TeamDec!$D$9:$H$465,5,FALSE),"")</f>
        <v/>
      </c>
      <c r="F236" s="16" t="str">
        <f>IFERROR(VLOOKUP('Race5-Boy'!$C236,TeamDec!$D$9:$H$465,3,FALSE),"")</f>
        <v/>
      </c>
      <c r="G236" s="14">
        <f>COUNTIF($E$9:E236,E236)</f>
        <v>228</v>
      </c>
      <c r="H236" s="60"/>
      <c r="J236" s="5"/>
    </row>
    <row r="237" spans="2:10" x14ac:dyDescent="0.35">
      <c r="B237" s="15"/>
      <c r="C237" s="6"/>
      <c r="D237" s="1">
        <f>+tblRace5B[[#This Row],[Position]]</f>
        <v>0</v>
      </c>
      <c r="E237" s="14" t="str">
        <f>IFERROR(VLOOKUP('Race5-Boy'!$C237,TeamDec!$D$9:$H$465,5,FALSE),"")</f>
        <v/>
      </c>
      <c r="F237" s="16" t="str">
        <f>IFERROR(VLOOKUP('Race5-Boy'!$C237,TeamDec!$D$9:$H$465,3,FALSE),"")</f>
        <v/>
      </c>
      <c r="G237" s="14">
        <f>COUNTIF($E$9:E237,E237)</f>
        <v>229</v>
      </c>
      <c r="H237" s="60"/>
      <c r="J237" s="5"/>
    </row>
    <row r="238" spans="2:10" x14ac:dyDescent="0.35">
      <c r="B238" s="15"/>
      <c r="C238" s="6"/>
      <c r="D238" s="1">
        <f>+tblRace5B[[#This Row],[Position]]</f>
        <v>0</v>
      </c>
      <c r="E238" s="14" t="str">
        <f>IFERROR(VLOOKUP('Race5-Boy'!$C238,TeamDec!$D$9:$H$465,5,FALSE),"")</f>
        <v/>
      </c>
      <c r="F238" s="16" t="str">
        <f>IFERROR(VLOOKUP('Race5-Boy'!$C238,TeamDec!$D$9:$H$465,3,FALSE),"")</f>
        <v/>
      </c>
      <c r="G238" s="14">
        <f>COUNTIF($E$9:E238,E238)</f>
        <v>230</v>
      </c>
      <c r="H238" s="60"/>
      <c r="J238" s="5"/>
    </row>
    <row r="239" spans="2:10" x14ac:dyDescent="0.35">
      <c r="B239" s="15"/>
      <c r="C239" s="6"/>
      <c r="D239" s="1">
        <f>+tblRace5B[[#This Row],[Position]]</f>
        <v>0</v>
      </c>
      <c r="E239" s="14" t="str">
        <f>IFERROR(VLOOKUP('Race5-Boy'!$C239,TeamDec!$D$9:$H$465,5,FALSE),"")</f>
        <v/>
      </c>
      <c r="F239" s="16" t="str">
        <f>IFERROR(VLOOKUP('Race5-Boy'!$C239,TeamDec!$D$9:$H$465,3,FALSE),"")</f>
        <v/>
      </c>
      <c r="G239" s="14">
        <f>COUNTIF($E$9:E239,E239)</f>
        <v>231</v>
      </c>
      <c r="H239" s="60"/>
      <c r="J239" s="5"/>
    </row>
    <row r="240" spans="2:10" x14ac:dyDescent="0.35">
      <c r="B240" s="15"/>
      <c r="C240" s="6"/>
      <c r="D240" s="1">
        <f>+tblRace5B[[#This Row],[Position]]</f>
        <v>0</v>
      </c>
      <c r="E240" s="14" t="str">
        <f>IFERROR(VLOOKUP('Race5-Boy'!$C240,TeamDec!$D$9:$H$465,5,FALSE),"")</f>
        <v/>
      </c>
      <c r="F240" s="16" t="str">
        <f>IFERROR(VLOOKUP('Race5-Boy'!$C240,TeamDec!$D$9:$H$465,3,FALSE),"")</f>
        <v/>
      </c>
      <c r="G240" s="14">
        <f>COUNTIF($E$9:E240,E240)</f>
        <v>232</v>
      </c>
      <c r="H240" s="60"/>
      <c r="J240" s="5"/>
    </row>
    <row r="241" spans="2:10" x14ac:dyDescent="0.35">
      <c r="B241" s="15"/>
      <c r="C241" s="6"/>
      <c r="D241" s="1">
        <f>+tblRace5B[[#This Row],[Position]]</f>
        <v>0</v>
      </c>
      <c r="E241" s="14" t="str">
        <f>IFERROR(VLOOKUP('Race5-Boy'!$C241,TeamDec!$D$9:$H$465,5,FALSE),"")</f>
        <v/>
      </c>
      <c r="F241" s="16" t="str">
        <f>IFERROR(VLOOKUP('Race5-Boy'!$C241,TeamDec!$D$9:$H$465,3,FALSE),"")</f>
        <v/>
      </c>
      <c r="G241" s="14">
        <f>COUNTIF($E$9:E241,E241)</f>
        <v>233</v>
      </c>
      <c r="H241" s="60"/>
      <c r="J241" s="5"/>
    </row>
    <row r="242" spans="2:10" x14ac:dyDescent="0.35">
      <c r="B242" s="15"/>
      <c r="C242" s="6"/>
      <c r="D242" s="1">
        <f>+tblRace5B[[#This Row],[Position]]</f>
        <v>0</v>
      </c>
      <c r="E242" s="14" t="str">
        <f>IFERROR(VLOOKUP('Race5-Boy'!$C242,TeamDec!$D$9:$H$465,5,FALSE),"")</f>
        <v/>
      </c>
      <c r="F242" s="16" t="str">
        <f>IFERROR(VLOOKUP('Race5-Boy'!$C242,TeamDec!$D$9:$H$465,3,FALSE),"")</f>
        <v/>
      </c>
      <c r="G242" s="14">
        <f>COUNTIF($E$9:E242,E242)</f>
        <v>234</v>
      </c>
      <c r="H242" s="60"/>
      <c r="J242" s="5"/>
    </row>
    <row r="243" spans="2:10" x14ac:dyDescent="0.35">
      <c r="B243" s="15"/>
      <c r="C243" s="6"/>
      <c r="D243" s="1">
        <f>+tblRace5B[[#This Row],[Position]]</f>
        <v>0</v>
      </c>
      <c r="E243" s="14" t="str">
        <f>IFERROR(VLOOKUP('Race5-Boy'!$C243,TeamDec!$D$9:$H$465,5,FALSE),"")</f>
        <v/>
      </c>
      <c r="F243" s="16" t="str">
        <f>IFERROR(VLOOKUP('Race5-Boy'!$C243,TeamDec!$D$9:$H$465,3,FALSE),"")</f>
        <v/>
      </c>
      <c r="G243" s="14">
        <f>COUNTIF($E$9:E243,E243)</f>
        <v>235</v>
      </c>
      <c r="H243" s="60"/>
      <c r="J243" s="5"/>
    </row>
    <row r="244" spans="2:10" x14ac:dyDescent="0.35">
      <c r="B244" s="15"/>
      <c r="C244" s="6"/>
      <c r="D244" s="1">
        <f>+tblRace5B[[#This Row],[Position]]</f>
        <v>0</v>
      </c>
      <c r="E244" s="14" t="str">
        <f>IFERROR(VLOOKUP('Race5-Boy'!$C244,TeamDec!$D$9:$H$465,5,FALSE),"")</f>
        <v/>
      </c>
      <c r="F244" s="16" t="str">
        <f>IFERROR(VLOOKUP('Race5-Boy'!$C244,TeamDec!$D$9:$H$465,3,FALSE),"")</f>
        <v/>
      </c>
      <c r="G244" s="14">
        <f>COUNTIF($E$9:E244,E244)</f>
        <v>236</v>
      </c>
      <c r="H244" s="60"/>
      <c r="J244" s="5"/>
    </row>
    <row r="245" spans="2:10" x14ac:dyDescent="0.35">
      <c r="B245" s="15"/>
      <c r="C245" s="6"/>
      <c r="D245" s="1">
        <f>+tblRace5B[[#This Row],[Position]]</f>
        <v>0</v>
      </c>
      <c r="E245" s="14" t="str">
        <f>IFERROR(VLOOKUP('Race5-Boy'!$C245,TeamDec!$D$9:$H$465,5,FALSE),"")</f>
        <v/>
      </c>
      <c r="F245" s="16" t="str">
        <f>IFERROR(VLOOKUP('Race5-Boy'!$C245,TeamDec!$D$9:$H$465,3,FALSE),"")</f>
        <v/>
      </c>
      <c r="G245" s="14">
        <f>COUNTIF($E$9:E245,E245)</f>
        <v>237</v>
      </c>
      <c r="H245" s="60"/>
      <c r="J245" s="5"/>
    </row>
    <row r="246" spans="2:10" x14ac:dyDescent="0.35">
      <c r="B246" s="15"/>
      <c r="C246" s="6"/>
      <c r="D246" s="1">
        <f>+tblRace5B[[#This Row],[Position]]</f>
        <v>0</v>
      </c>
      <c r="E246" s="14" t="str">
        <f>IFERROR(VLOOKUP('Race5-Boy'!$C246,TeamDec!$D$9:$H$465,5,FALSE),"")</f>
        <v/>
      </c>
      <c r="F246" s="16" t="str">
        <f>IFERROR(VLOOKUP('Race5-Boy'!$C246,TeamDec!$D$9:$H$465,3,FALSE),"")</f>
        <v/>
      </c>
      <c r="G246" s="14">
        <f>COUNTIF($E$9:E246,E246)</f>
        <v>238</v>
      </c>
      <c r="H246" s="60"/>
      <c r="J246" s="5"/>
    </row>
    <row r="247" spans="2:10" x14ac:dyDescent="0.35">
      <c r="B247" s="15"/>
      <c r="C247" s="6"/>
      <c r="D247" s="1">
        <f>+tblRace5B[[#This Row],[Position]]</f>
        <v>0</v>
      </c>
      <c r="E247" s="14" t="str">
        <f>IFERROR(VLOOKUP('Race5-Boy'!$C247,TeamDec!$D$9:$H$465,5,FALSE),"")</f>
        <v/>
      </c>
      <c r="F247" s="16" t="str">
        <f>IFERROR(VLOOKUP('Race5-Boy'!$C247,TeamDec!$D$9:$H$465,3,FALSE),"")</f>
        <v/>
      </c>
      <c r="G247" s="14">
        <f>COUNTIF($E$9:E247,E247)</f>
        <v>239</v>
      </c>
      <c r="H247" s="60"/>
      <c r="J247" s="5"/>
    </row>
    <row r="248" spans="2:10" x14ac:dyDescent="0.35">
      <c r="B248" s="15"/>
      <c r="C248" s="6"/>
      <c r="D248" s="1">
        <f>+tblRace5B[[#This Row],[Position]]</f>
        <v>0</v>
      </c>
      <c r="E248" s="14" t="str">
        <f>IFERROR(VLOOKUP('Race5-Boy'!$C248,TeamDec!$D$9:$H$465,5,FALSE),"")</f>
        <v/>
      </c>
      <c r="F248" s="16" t="str">
        <f>IFERROR(VLOOKUP('Race5-Boy'!$C248,TeamDec!$D$9:$H$465,3,FALSE),"")</f>
        <v/>
      </c>
      <c r="G248" s="14">
        <f>COUNTIF($E$9:E248,E248)</f>
        <v>240</v>
      </c>
      <c r="H248" s="60"/>
      <c r="J248" s="5"/>
    </row>
    <row r="249" spans="2:10" x14ac:dyDescent="0.35">
      <c r="B249" s="15"/>
      <c r="C249" s="6"/>
      <c r="D249" s="1">
        <f>+tblRace5B[[#This Row],[Position]]</f>
        <v>0</v>
      </c>
      <c r="E249" s="14" t="str">
        <f>IFERROR(VLOOKUP('Race5-Boy'!$C249,TeamDec!$D$9:$H$465,5,FALSE),"")</f>
        <v/>
      </c>
      <c r="F249" s="16" t="str">
        <f>IFERROR(VLOOKUP('Race5-Boy'!$C249,TeamDec!$D$9:$H$465,3,FALSE),"")</f>
        <v/>
      </c>
      <c r="G249" s="14">
        <f>COUNTIF($E$9:E249,E249)</f>
        <v>241</v>
      </c>
      <c r="H249" s="60"/>
      <c r="J249" s="5"/>
    </row>
    <row r="250" spans="2:10" x14ac:dyDescent="0.35">
      <c r="B250" s="15"/>
      <c r="C250" s="6"/>
      <c r="D250" s="1">
        <f>+tblRace5B[[#This Row],[Position]]</f>
        <v>0</v>
      </c>
      <c r="E250" s="14" t="str">
        <f>IFERROR(VLOOKUP('Race5-Boy'!$C250,TeamDec!$D$9:$H$465,5,FALSE),"")</f>
        <v/>
      </c>
      <c r="F250" s="16" t="str">
        <f>IFERROR(VLOOKUP('Race5-Boy'!$C250,TeamDec!$D$9:$H$465,3,FALSE),"")</f>
        <v/>
      </c>
      <c r="G250" s="14">
        <f>COUNTIF($E$9:E250,E250)</f>
        <v>242</v>
      </c>
      <c r="H250" s="60"/>
      <c r="J250" s="5"/>
    </row>
    <row r="251" spans="2:10" x14ac:dyDescent="0.35">
      <c r="B251" s="15"/>
      <c r="C251" s="6"/>
      <c r="D251" s="1">
        <f>+tblRace5B[[#This Row],[Position]]</f>
        <v>0</v>
      </c>
      <c r="E251" s="14" t="str">
        <f>IFERROR(VLOOKUP('Race5-Boy'!$C251,TeamDec!$D$9:$H$465,5,FALSE),"")</f>
        <v/>
      </c>
      <c r="F251" s="16" t="str">
        <f>IFERROR(VLOOKUP('Race5-Boy'!$C251,TeamDec!$D$9:$H$465,3,FALSE),"")</f>
        <v/>
      </c>
      <c r="G251" s="14">
        <f>COUNTIF($E$9:E251,E251)</f>
        <v>243</v>
      </c>
      <c r="H251" s="60"/>
      <c r="J251" s="5"/>
    </row>
    <row r="252" spans="2:10" x14ac:dyDescent="0.35">
      <c r="B252" s="15"/>
      <c r="C252" s="6"/>
      <c r="D252" s="1">
        <f>+tblRace5B[[#This Row],[Position]]</f>
        <v>0</v>
      </c>
      <c r="E252" s="14" t="str">
        <f>IFERROR(VLOOKUP('Race5-Boy'!$C252,TeamDec!$D$9:$H$465,5,FALSE),"")</f>
        <v/>
      </c>
      <c r="F252" s="16" t="str">
        <f>IFERROR(VLOOKUP('Race5-Boy'!$C252,TeamDec!$D$9:$H$465,3,FALSE),"")</f>
        <v/>
      </c>
      <c r="G252" s="14">
        <f>COUNTIF($E$9:E252,E252)</f>
        <v>244</v>
      </c>
      <c r="H252" s="60"/>
      <c r="J252" s="5"/>
    </row>
    <row r="253" spans="2:10" x14ac:dyDescent="0.35">
      <c r="B253" s="15"/>
      <c r="C253" s="6"/>
      <c r="D253" s="1">
        <f>+tblRace5B[[#This Row],[Position]]</f>
        <v>0</v>
      </c>
      <c r="E253" s="14" t="str">
        <f>IFERROR(VLOOKUP('Race5-Boy'!$C253,TeamDec!$D$9:$H$465,5,FALSE),"")</f>
        <v/>
      </c>
      <c r="F253" s="16" t="str">
        <f>IFERROR(VLOOKUP('Race5-Boy'!$C253,TeamDec!$D$9:$H$465,3,FALSE),"")</f>
        <v/>
      </c>
      <c r="G253" s="14">
        <f>COUNTIF($E$9:E253,E253)</f>
        <v>245</v>
      </c>
      <c r="H253" s="60"/>
      <c r="J253" s="5"/>
    </row>
    <row r="254" spans="2:10" x14ac:dyDescent="0.35">
      <c r="B254" s="15"/>
      <c r="C254" s="6"/>
      <c r="D254" s="1">
        <f>+tblRace5B[[#This Row],[Position]]</f>
        <v>0</v>
      </c>
      <c r="E254" s="14" t="str">
        <f>IFERROR(VLOOKUP('Race5-Boy'!$C254,TeamDec!$D$9:$H$465,5,FALSE),"")</f>
        <v/>
      </c>
      <c r="F254" s="16" t="str">
        <f>IFERROR(VLOOKUP('Race5-Boy'!$C254,TeamDec!$D$9:$H$465,3,FALSE),"")</f>
        <v/>
      </c>
      <c r="G254" s="14">
        <f>COUNTIF($E$9:E254,E254)</f>
        <v>246</v>
      </c>
      <c r="H254" s="60"/>
      <c r="J254" s="5"/>
    </row>
    <row r="255" spans="2:10" x14ac:dyDescent="0.35">
      <c r="B255" s="15"/>
      <c r="C255" s="6"/>
      <c r="D255" s="1">
        <f>+tblRace5B[[#This Row],[Position]]</f>
        <v>0</v>
      </c>
      <c r="E255" s="14" t="str">
        <f>IFERROR(VLOOKUP('Race5-Boy'!$C255,TeamDec!$D$9:$H$465,5,FALSE),"")</f>
        <v/>
      </c>
      <c r="F255" s="16" t="str">
        <f>IFERROR(VLOOKUP('Race5-Boy'!$C255,TeamDec!$D$9:$H$465,3,FALSE),"")</f>
        <v/>
      </c>
      <c r="G255" s="14">
        <f>COUNTIF($E$9:E255,E255)</f>
        <v>247</v>
      </c>
      <c r="H255" s="60"/>
      <c r="J255" s="5"/>
    </row>
    <row r="256" spans="2:10" x14ac:dyDescent="0.35">
      <c r="B256" s="15"/>
      <c r="C256" s="6"/>
      <c r="D256" s="1">
        <f>+tblRace5B[[#This Row],[Position]]</f>
        <v>0</v>
      </c>
      <c r="E256" s="14" t="str">
        <f>IFERROR(VLOOKUP('Race5-Boy'!$C256,TeamDec!$D$9:$H$465,5,FALSE),"")</f>
        <v/>
      </c>
      <c r="F256" s="16" t="str">
        <f>IFERROR(VLOOKUP('Race5-Boy'!$C256,TeamDec!$D$9:$H$465,3,FALSE),"")</f>
        <v/>
      </c>
      <c r="G256" s="14">
        <f>COUNTIF($E$9:E256,E256)</f>
        <v>248</v>
      </c>
      <c r="H256" s="60"/>
      <c r="J256" s="5"/>
    </row>
    <row r="257" spans="2:10" x14ac:dyDescent="0.35">
      <c r="B257" s="15"/>
      <c r="C257" s="6"/>
      <c r="D257" s="1">
        <f>+tblRace5B[[#This Row],[Position]]</f>
        <v>0</v>
      </c>
      <c r="E257" s="14" t="str">
        <f>IFERROR(VLOOKUP('Race5-Boy'!$C257,TeamDec!$D$9:$H$465,5,FALSE),"")</f>
        <v/>
      </c>
      <c r="F257" s="16" t="str">
        <f>IFERROR(VLOOKUP('Race5-Boy'!$C257,TeamDec!$D$9:$H$465,3,FALSE),"")</f>
        <v/>
      </c>
      <c r="G257" s="14">
        <f>COUNTIF($E$9:E257,E257)</f>
        <v>249</v>
      </c>
      <c r="H257" s="60"/>
      <c r="J257" s="5"/>
    </row>
    <row r="258" spans="2:10" x14ac:dyDescent="0.35">
      <c r="B258" s="15"/>
      <c r="C258" s="6"/>
      <c r="D258" s="1">
        <f>+tblRace5B[[#This Row],[Position]]</f>
        <v>0</v>
      </c>
      <c r="E258" s="14" t="str">
        <f>IFERROR(VLOOKUP('Race5-Boy'!$C258,TeamDec!$D$9:$H$465,5,FALSE),"")</f>
        <v/>
      </c>
      <c r="F258" s="16" t="str">
        <f>IFERROR(VLOOKUP('Race5-Boy'!$C258,TeamDec!$D$9:$H$465,3,FALSE),"")</f>
        <v/>
      </c>
      <c r="G258" s="14">
        <f>COUNTIF($E$9:E258,E258)</f>
        <v>250</v>
      </c>
      <c r="H258" s="60"/>
      <c r="J258" s="5"/>
    </row>
    <row r="259" spans="2:10" x14ac:dyDescent="0.35">
      <c r="B259" s="15"/>
      <c r="C259" s="6"/>
      <c r="D259" s="1">
        <f>+tblRace5B[[#This Row],[Position]]</f>
        <v>0</v>
      </c>
      <c r="E259" s="14" t="str">
        <f>IFERROR(VLOOKUP('Race5-Boy'!$C259,TeamDec!$D$9:$H$465,5,FALSE),"")</f>
        <v/>
      </c>
      <c r="F259" s="16" t="str">
        <f>IFERROR(VLOOKUP('Race5-Boy'!$C259,TeamDec!$D$9:$H$465,3,FALSE),"")</f>
        <v/>
      </c>
      <c r="G259" s="14">
        <f>COUNTIF($E$9:E259,E259)</f>
        <v>251</v>
      </c>
      <c r="H259" s="60"/>
      <c r="J259" s="5"/>
    </row>
    <row r="260" spans="2:10" x14ac:dyDescent="0.35">
      <c r="B260" s="15"/>
      <c r="C260" s="6"/>
      <c r="D260" s="1">
        <f>+tblRace5B[[#This Row],[Position]]</f>
        <v>0</v>
      </c>
      <c r="E260" s="14" t="str">
        <f>IFERROR(VLOOKUP('Race5-Boy'!$C260,TeamDec!$D$9:$H$465,5,FALSE),"")</f>
        <v/>
      </c>
      <c r="F260" s="16" t="str">
        <f>IFERROR(VLOOKUP('Race5-Boy'!$C260,TeamDec!$D$9:$H$465,3,FALSE),"")</f>
        <v/>
      </c>
      <c r="G260" s="14">
        <f>COUNTIF($E$9:E260,E260)</f>
        <v>252</v>
      </c>
      <c r="H260" s="60"/>
      <c r="J260" s="5"/>
    </row>
    <row r="261" spans="2:10" x14ac:dyDescent="0.35">
      <c r="B261" s="15"/>
      <c r="C261" s="6"/>
      <c r="D261" s="1">
        <f>+tblRace5B[[#This Row],[Position]]</f>
        <v>0</v>
      </c>
      <c r="E261" s="14" t="str">
        <f>IFERROR(VLOOKUP('Race5-Boy'!$C261,TeamDec!$D$9:$H$465,5,FALSE),"")</f>
        <v/>
      </c>
      <c r="F261" s="16" t="str">
        <f>IFERROR(VLOOKUP('Race5-Boy'!$C261,TeamDec!$D$9:$H$465,3,FALSE),"")</f>
        <v/>
      </c>
      <c r="G261" s="14">
        <f>COUNTIF($E$9:E261,E261)</f>
        <v>253</v>
      </c>
      <c r="H261" s="60"/>
      <c r="J261" s="5"/>
    </row>
    <row r="262" spans="2:10" x14ac:dyDescent="0.35">
      <c r="B262" s="15"/>
      <c r="C262" s="6"/>
      <c r="D262" s="1">
        <f>+tblRace5B[[#This Row],[Position]]</f>
        <v>0</v>
      </c>
      <c r="E262" s="14" t="str">
        <f>IFERROR(VLOOKUP('Race5-Boy'!$C262,TeamDec!$D$9:$H$465,5,FALSE),"")</f>
        <v/>
      </c>
      <c r="F262" s="16" t="str">
        <f>IFERROR(VLOOKUP('Race5-Boy'!$C262,TeamDec!$D$9:$H$465,3,FALSE),"")</f>
        <v/>
      </c>
      <c r="G262" s="14">
        <f>COUNTIF($E$9:E262,E262)</f>
        <v>254</v>
      </c>
      <c r="H262" s="60"/>
      <c r="J262" s="5"/>
    </row>
    <row r="263" spans="2:10" x14ac:dyDescent="0.35">
      <c r="B263" s="15"/>
      <c r="C263" s="6"/>
      <c r="D263" s="1">
        <f>+tblRace5B[[#This Row],[Position]]</f>
        <v>0</v>
      </c>
      <c r="E263" s="14" t="str">
        <f>IFERROR(VLOOKUP('Race5-Boy'!$C263,TeamDec!$D$9:$H$465,5,FALSE),"")</f>
        <v/>
      </c>
      <c r="F263" s="16" t="str">
        <f>IFERROR(VLOOKUP('Race5-Boy'!$C263,TeamDec!$D$9:$H$465,3,FALSE),"")</f>
        <v/>
      </c>
      <c r="G263" s="14">
        <f>COUNTIF($E$9:E263,E263)</f>
        <v>255</v>
      </c>
      <c r="H263" s="60"/>
      <c r="J263" s="5"/>
    </row>
    <row r="264" spans="2:10" x14ac:dyDescent="0.35">
      <c r="B264" s="15"/>
      <c r="C264" s="6"/>
      <c r="D264" s="1">
        <f>+tblRace5B[[#This Row],[Position]]</f>
        <v>0</v>
      </c>
      <c r="E264" s="14" t="str">
        <f>IFERROR(VLOOKUP('Race5-Boy'!$C264,TeamDec!$D$9:$H$465,5,FALSE),"")</f>
        <v/>
      </c>
      <c r="F264" s="16" t="str">
        <f>IFERROR(VLOOKUP('Race5-Boy'!$C264,TeamDec!$D$9:$H$465,3,FALSE),"")</f>
        <v/>
      </c>
      <c r="G264" s="14">
        <f>COUNTIF($E$9:E264,E264)</f>
        <v>256</v>
      </c>
      <c r="H264" s="60"/>
      <c r="J264" s="5"/>
    </row>
    <row r="265" spans="2:10" x14ac:dyDescent="0.35">
      <c r="B265" s="15"/>
      <c r="C265" s="6"/>
      <c r="D265" s="1">
        <f>+tblRace5B[[#This Row],[Position]]</f>
        <v>0</v>
      </c>
      <c r="E265" s="14" t="str">
        <f>IFERROR(VLOOKUP('Race5-Boy'!$C265,TeamDec!$D$9:$H$465,5,FALSE),"")</f>
        <v/>
      </c>
      <c r="F265" s="16" t="str">
        <f>IFERROR(VLOOKUP('Race5-Boy'!$C265,TeamDec!$D$9:$H$465,3,FALSE),"")</f>
        <v/>
      </c>
      <c r="G265" s="14">
        <f>COUNTIF($E$9:E265,E265)</f>
        <v>257</v>
      </c>
      <c r="H265" s="60"/>
      <c r="J265" s="5"/>
    </row>
    <row r="266" spans="2:10" x14ac:dyDescent="0.35">
      <c r="B266" s="15"/>
      <c r="C266" s="6"/>
      <c r="D266" s="1">
        <f>+tblRace5B[[#This Row],[Position]]</f>
        <v>0</v>
      </c>
      <c r="E266" s="14" t="str">
        <f>IFERROR(VLOOKUP('Race5-Boy'!$C266,TeamDec!$D$9:$H$465,5,FALSE),"")</f>
        <v/>
      </c>
      <c r="F266" s="16" t="str">
        <f>IFERROR(VLOOKUP('Race5-Boy'!$C266,TeamDec!$D$9:$H$465,3,FALSE),"")</f>
        <v/>
      </c>
      <c r="G266" s="14">
        <f>COUNTIF($E$9:E266,E266)</f>
        <v>258</v>
      </c>
      <c r="H266" s="60"/>
      <c r="J266" s="5"/>
    </row>
    <row r="267" spans="2:10" x14ac:dyDescent="0.35">
      <c r="B267" s="15"/>
      <c r="C267" s="6"/>
      <c r="D267" s="1">
        <f>+tblRace5B[[#This Row],[Position]]</f>
        <v>0</v>
      </c>
      <c r="E267" s="14" t="str">
        <f>IFERROR(VLOOKUP('Race5-Boy'!$C267,TeamDec!$D$9:$H$465,5,FALSE),"")</f>
        <v/>
      </c>
      <c r="F267" s="16" t="str">
        <f>IFERROR(VLOOKUP('Race5-Boy'!$C267,TeamDec!$D$9:$H$465,3,FALSE),"")</f>
        <v/>
      </c>
      <c r="G267" s="14">
        <f>COUNTIF($E$9:E267,E267)</f>
        <v>259</v>
      </c>
      <c r="H267" s="60"/>
      <c r="J267" s="5"/>
    </row>
    <row r="268" spans="2:10" x14ac:dyDescent="0.35">
      <c r="B268" s="15"/>
      <c r="C268" s="6"/>
      <c r="D268" s="1">
        <f>+tblRace5B[[#This Row],[Position]]</f>
        <v>0</v>
      </c>
      <c r="E268" s="14" t="str">
        <f>IFERROR(VLOOKUP('Race5-Boy'!$C268,TeamDec!$D$9:$H$465,5,FALSE),"")</f>
        <v/>
      </c>
      <c r="F268" s="16" t="str">
        <f>IFERROR(VLOOKUP('Race5-Boy'!$C268,TeamDec!$D$9:$H$465,3,FALSE),"")</f>
        <v/>
      </c>
      <c r="G268" s="14">
        <f>COUNTIF($E$9:E268,E268)</f>
        <v>260</v>
      </c>
      <c r="H268" s="60"/>
      <c r="J268" s="5"/>
    </row>
    <row r="269" spans="2:10" x14ac:dyDescent="0.35">
      <c r="B269" s="15"/>
      <c r="C269" s="6"/>
      <c r="D269" s="1">
        <f>+tblRace5B[[#This Row],[Position]]</f>
        <v>0</v>
      </c>
      <c r="E269" s="14" t="str">
        <f>IFERROR(VLOOKUP('Race5-Boy'!$C269,TeamDec!$D$9:$H$465,5,FALSE),"")</f>
        <v/>
      </c>
      <c r="F269" s="16" t="str">
        <f>IFERROR(VLOOKUP('Race5-Boy'!$C269,TeamDec!$D$9:$H$465,3,FALSE),"")</f>
        <v/>
      </c>
      <c r="G269" s="14">
        <f>COUNTIF($E$9:E269,E269)</f>
        <v>261</v>
      </c>
      <c r="H269" s="60"/>
      <c r="J269" s="5"/>
    </row>
    <row r="270" spans="2:10" x14ac:dyDescent="0.35">
      <c r="B270" s="15"/>
      <c r="C270" s="6"/>
      <c r="D270" s="1">
        <f>+tblRace5B[[#This Row],[Position]]</f>
        <v>0</v>
      </c>
      <c r="E270" s="14" t="str">
        <f>IFERROR(VLOOKUP('Race5-Boy'!$C270,TeamDec!$D$9:$H$465,5,FALSE),"")</f>
        <v/>
      </c>
      <c r="F270" s="16" t="str">
        <f>IFERROR(VLOOKUP('Race5-Boy'!$C270,TeamDec!$D$9:$H$465,3,FALSE),"")</f>
        <v/>
      </c>
      <c r="G270" s="14">
        <f>COUNTIF($E$9:E270,E270)</f>
        <v>262</v>
      </c>
      <c r="H270" s="60"/>
      <c r="J270" s="5"/>
    </row>
    <row r="271" spans="2:10" x14ac:dyDescent="0.35">
      <c r="B271" s="15"/>
      <c r="C271" s="6"/>
      <c r="D271" s="1">
        <f>+tblRace5B[[#This Row],[Position]]</f>
        <v>0</v>
      </c>
      <c r="E271" s="14" t="str">
        <f>IFERROR(VLOOKUP('Race5-Boy'!$C271,TeamDec!$D$9:$H$465,5,FALSE),"")</f>
        <v/>
      </c>
      <c r="F271" s="16" t="str">
        <f>IFERROR(VLOOKUP('Race5-Boy'!$C271,TeamDec!$D$9:$H$465,3,FALSE),"")</f>
        <v/>
      </c>
      <c r="G271" s="14">
        <f>COUNTIF($E$9:E271,E271)</f>
        <v>263</v>
      </c>
      <c r="H271" s="60"/>
      <c r="J271" s="5"/>
    </row>
    <row r="272" spans="2:10" x14ac:dyDescent="0.35">
      <c r="B272" s="15"/>
      <c r="C272" s="6"/>
      <c r="D272" s="1">
        <f>+tblRace5B[[#This Row],[Position]]</f>
        <v>0</v>
      </c>
      <c r="E272" s="14" t="str">
        <f>IFERROR(VLOOKUP('Race5-Boy'!$C272,TeamDec!$D$9:$H$465,5,FALSE),"")</f>
        <v/>
      </c>
      <c r="F272" s="16" t="str">
        <f>IFERROR(VLOOKUP('Race5-Boy'!$C272,TeamDec!$D$9:$H$465,3,FALSE),"")</f>
        <v/>
      </c>
      <c r="G272" s="14">
        <f>COUNTIF($E$9:E272,E272)</f>
        <v>264</v>
      </c>
      <c r="H272" s="60"/>
      <c r="J272" s="5"/>
    </row>
    <row r="273" spans="2:10" x14ac:dyDescent="0.35">
      <c r="B273" s="15"/>
      <c r="C273" s="6"/>
      <c r="D273" s="1">
        <f>+tblRace5B[[#This Row],[Position]]</f>
        <v>0</v>
      </c>
      <c r="E273" s="14" t="str">
        <f>IFERROR(VLOOKUP('Race5-Boy'!$C273,TeamDec!$D$9:$H$465,5,FALSE),"")</f>
        <v/>
      </c>
      <c r="F273" s="16" t="str">
        <f>IFERROR(VLOOKUP('Race5-Boy'!$C273,TeamDec!$D$9:$H$465,3,FALSE),"")</f>
        <v/>
      </c>
      <c r="G273" s="14">
        <f>COUNTIF($E$9:E273,E273)</f>
        <v>265</v>
      </c>
      <c r="H273" s="60"/>
      <c r="J273" s="5"/>
    </row>
    <row r="274" spans="2:10" x14ac:dyDescent="0.35">
      <c r="B274" s="15"/>
      <c r="C274" s="6"/>
      <c r="D274" s="1">
        <f>+tblRace5B[[#This Row],[Position]]</f>
        <v>0</v>
      </c>
      <c r="E274" s="14" t="str">
        <f>IFERROR(VLOOKUP('Race5-Boy'!$C274,TeamDec!$D$9:$H$465,5,FALSE),"")</f>
        <v/>
      </c>
      <c r="F274" s="16" t="str">
        <f>IFERROR(VLOOKUP('Race5-Boy'!$C274,TeamDec!$D$9:$H$465,3,FALSE),"")</f>
        <v/>
      </c>
      <c r="G274" s="14">
        <f>COUNTIF($E$9:E274,E274)</f>
        <v>266</v>
      </c>
      <c r="H274" s="60"/>
      <c r="J274" s="5"/>
    </row>
    <row r="275" spans="2:10" x14ac:dyDescent="0.35">
      <c r="B275" s="15"/>
      <c r="C275" s="6"/>
      <c r="D275" s="1">
        <f>+tblRace5B[[#This Row],[Position]]</f>
        <v>0</v>
      </c>
      <c r="E275" s="14" t="str">
        <f>IFERROR(VLOOKUP('Race5-Boy'!$C275,TeamDec!$D$9:$H$465,5,FALSE),"")</f>
        <v/>
      </c>
      <c r="F275" s="16" t="str">
        <f>IFERROR(VLOOKUP('Race5-Boy'!$C275,TeamDec!$D$9:$H$465,3,FALSE),"")</f>
        <v/>
      </c>
      <c r="G275" s="14">
        <f>COUNTIF($E$9:E275,E275)</f>
        <v>267</v>
      </c>
      <c r="H275" s="60"/>
      <c r="J275" s="5"/>
    </row>
    <row r="276" spans="2:10" x14ac:dyDescent="0.35">
      <c r="B276" s="15"/>
      <c r="C276" s="6"/>
      <c r="D276" s="1">
        <f>+tblRace5B[[#This Row],[Position]]</f>
        <v>0</v>
      </c>
      <c r="E276" s="14" t="str">
        <f>IFERROR(VLOOKUP('Race5-Boy'!$C276,TeamDec!$D$9:$H$465,5,FALSE),"")</f>
        <v/>
      </c>
      <c r="F276" s="16" t="str">
        <f>IFERROR(VLOOKUP('Race5-Boy'!$C276,TeamDec!$D$9:$H$465,3,FALSE),"")</f>
        <v/>
      </c>
      <c r="G276" s="14">
        <f>COUNTIF($E$9:E276,E276)</f>
        <v>268</v>
      </c>
      <c r="H276" s="60"/>
      <c r="J276" s="5"/>
    </row>
    <row r="277" spans="2:10" x14ac:dyDescent="0.35">
      <c r="B277" s="15"/>
      <c r="C277" s="6"/>
      <c r="D277" s="1">
        <f>+tblRace5B[[#This Row],[Position]]</f>
        <v>0</v>
      </c>
      <c r="E277" s="14" t="str">
        <f>IFERROR(VLOOKUP('Race5-Boy'!$C277,TeamDec!$D$9:$H$465,5,FALSE),"")</f>
        <v/>
      </c>
      <c r="F277" s="16" t="str">
        <f>IFERROR(VLOOKUP('Race5-Boy'!$C277,TeamDec!$D$9:$H$465,3,FALSE),"")</f>
        <v/>
      </c>
      <c r="G277" s="14">
        <f>COUNTIF($E$9:E277,E277)</f>
        <v>269</v>
      </c>
      <c r="H277" s="60"/>
      <c r="J277" s="5"/>
    </row>
    <row r="278" spans="2:10" x14ac:dyDescent="0.35">
      <c r="B278" s="15"/>
      <c r="C278" s="6"/>
      <c r="D278" s="1">
        <f>+tblRace5B[[#This Row],[Position]]</f>
        <v>0</v>
      </c>
      <c r="E278" s="14" t="str">
        <f>IFERROR(VLOOKUP('Race5-Boy'!$C278,TeamDec!$D$9:$H$465,5,FALSE),"")</f>
        <v/>
      </c>
      <c r="F278" s="16" t="str">
        <f>IFERROR(VLOOKUP('Race5-Boy'!$C278,TeamDec!$D$9:$H$465,3,FALSE),"")</f>
        <v/>
      </c>
      <c r="G278" s="14">
        <f>COUNTIF($E$9:E278,E278)</f>
        <v>270</v>
      </c>
      <c r="H278" s="60"/>
      <c r="J278" s="5"/>
    </row>
    <row r="279" spans="2:10" x14ac:dyDescent="0.35">
      <c r="B279" s="15"/>
      <c r="C279" s="6"/>
      <c r="D279" s="1">
        <f>+tblRace5B[[#This Row],[Position]]</f>
        <v>0</v>
      </c>
      <c r="E279" s="14" t="str">
        <f>IFERROR(VLOOKUP('Race5-Boy'!$C279,TeamDec!$D$9:$H$465,5,FALSE),"")</f>
        <v/>
      </c>
      <c r="F279" s="16" t="str">
        <f>IFERROR(VLOOKUP('Race5-Boy'!$C279,TeamDec!$D$9:$H$465,3,FALSE),"")</f>
        <v/>
      </c>
      <c r="G279" s="14">
        <f>COUNTIF($E$9:E279,E279)</f>
        <v>271</v>
      </c>
      <c r="H279" s="60"/>
      <c r="J279" s="5"/>
    </row>
    <row r="280" spans="2:10" x14ac:dyDescent="0.35">
      <c r="B280" s="15"/>
      <c r="C280" s="6"/>
      <c r="D280" s="1">
        <f>+tblRace5B[[#This Row],[Position]]</f>
        <v>0</v>
      </c>
      <c r="E280" s="14" t="str">
        <f>IFERROR(VLOOKUP('Race5-Boy'!$C280,TeamDec!$D$9:$H$465,5,FALSE),"")</f>
        <v/>
      </c>
      <c r="F280" s="16" t="str">
        <f>IFERROR(VLOOKUP('Race5-Boy'!$C280,TeamDec!$D$9:$H$465,3,FALSE),"")</f>
        <v/>
      </c>
      <c r="G280" s="14">
        <f>COUNTIF($E$9:E280,E280)</f>
        <v>272</v>
      </c>
      <c r="H280" s="60"/>
      <c r="J280" s="5"/>
    </row>
    <row r="281" spans="2:10" x14ac:dyDescent="0.35">
      <c r="B281" s="15"/>
      <c r="C281" s="6"/>
      <c r="D281" s="1">
        <f>+tblRace5B[[#This Row],[Position]]</f>
        <v>0</v>
      </c>
      <c r="E281" s="14" t="str">
        <f>IFERROR(VLOOKUP('Race5-Boy'!$C281,TeamDec!$D$9:$H$465,5,FALSE),"")</f>
        <v/>
      </c>
      <c r="F281" s="16" t="str">
        <f>IFERROR(VLOOKUP('Race5-Boy'!$C281,TeamDec!$D$9:$H$465,3,FALSE),"")</f>
        <v/>
      </c>
      <c r="G281" s="14">
        <f>COUNTIF($E$9:E281,E281)</f>
        <v>273</v>
      </c>
      <c r="H281" s="60"/>
      <c r="J281" s="5"/>
    </row>
    <row r="282" spans="2:10" x14ac:dyDescent="0.35">
      <c r="B282" s="15"/>
      <c r="C282" s="6"/>
      <c r="D282" s="1">
        <f>+tblRace5B[[#This Row],[Position]]</f>
        <v>0</v>
      </c>
      <c r="E282" s="14" t="str">
        <f>IFERROR(VLOOKUP('Race5-Boy'!$C282,TeamDec!$D$9:$H$465,5,FALSE),"")</f>
        <v/>
      </c>
      <c r="F282" s="16" t="str">
        <f>IFERROR(VLOOKUP('Race5-Boy'!$C282,TeamDec!$D$9:$H$465,3,FALSE),"")</f>
        <v/>
      </c>
      <c r="G282" s="14">
        <f>COUNTIF($E$9:E282,E282)</f>
        <v>274</v>
      </c>
      <c r="H282" s="60"/>
      <c r="J282" s="5"/>
    </row>
    <row r="283" spans="2:10" x14ac:dyDescent="0.35">
      <c r="B283" s="15"/>
      <c r="C283" s="6"/>
      <c r="D283" s="1">
        <f>+tblRace5B[[#This Row],[Position]]</f>
        <v>0</v>
      </c>
      <c r="E283" s="14" t="str">
        <f>IFERROR(VLOOKUP('Race5-Boy'!$C283,TeamDec!$D$9:$H$465,5,FALSE),"")</f>
        <v/>
      </c>
      <c r="F283" s="16" t="str">
        <f>IFERROR(VLOOKUP('Race5-Boy'!$C283,TeamDec!$D$9:$H$465,3,FALSE),"")</f>
        <v/>
      </c>
      <c r="G283" s="14">
        <f>COUNTIF($E$9:E283,E283)</f>
        <v>275</v>
      </c>
      <c r="H283" s="60"/>
      <c r="J283" s="5"/>
    </row>
    <row r="284" spans="2:10" x14ac:dyDescent="0.35">
      <c r="B284" s="15"/>
      <c r="C284" s="6"/>
      <c r="D284" s="1">
        <f>+tblRace5B[[#This Row],[Position]]</f>
        <v>0</v>
      </c>
      <c r="E284" s="14" t="str">
        <f>IFERROR(VLOOKUP('Race5-Boy'!$C284,TeamDec!$D$9:$H$465,5,FALSE),"")</f>
        <v/>
      </c>
      <c r="F284" s="16" t="str">
        <f>IFERROR(VLOOKUP('Race5-Boy'!$C284,TeamDec!$D$9:$H$465,3,FALSE),"")</f>
        <v/>
      </c>
      <c r="G284" s="14">
        <f>COUNTIF($E$9:E284,E284)</f>
        <v>276</v>
      </c>
      <c r="H284" s="60"/>
      <c r="J284" s="5"/>
    </row>
    <row r="285" spans="2:10" x14ac:dyDescent="0.35">
      <c r="B285" s="15"/>
      <c r="C285" s="6"/>
      <c r="D285" s="1">
        <f>+tblRace5B[[#This Row],[Position]]</f>
        <v>0</v>
      </c>
      <c r="E285" s="14" t="str">
        <f>IFERROR(VLOOKUP('Race5-Boy'!$C285,TeamDec!$D$9:$H$465,5,FALSE),"")</f>
        <v/>
      </c>
      <c r="F285" s="16" t="str">
        <f>IFERROR(VLOOKUP('Race5-Boy'!$C285,TeamDec!$D$9:$H$465,3,FALSE),"")</f>
        <v/>
      </c>
      <c r="G285" s="14">
        <f>COUNTIF($E$9:E285,E285)</f>
        <v>277</v>
      </c>
      <c r="H285" s="60"/>
      <c r="J285" s="5"/>
    </row>
    <row r="286" spans="2:10" x14ac:dyDescent="0.35">
      <c r="B286" s="15"/>
      <c r="C286" s="6"/>
      <c r="D286" s="1">
        <f>+tblRace5B[[#This Row],[Position]]</f>
        <v>0</v>
      </c>
      <c r="E286" s="14" t="str">
        <f>IFERROR(VLOOKUP('Race5-Boy'!$C286,TeamDec!$D$9:$H$465,5,FALSE),"")</f>
        <v/>
      </c>
      <c r="F286" s="16" t="str">
        <f>IFERROR(VLOOKUP('Race5-Boy'!$C286,TeamDec!$D$9:$H$465,3,FALSE),"")</f>
        <v/>
      </c>
      <c r="G286" s="14">
        <f>COUNTIF($E$9:E286,E286)</f>
        <v>278</v>
      </c>
      <c r="H286" s="60"/>
      <c r="J286" s="5"/>
    </row>
    <row r="287" spans="2:10" x14ac:dyDescent="0.35">
      <c r="B287" s="15"/>
      <c r="C287" s="6"/>
      <c r="D287" s="1">
        <f>+tblRace5B[[#This Row],[Position]]</f>
        <v>0</v>
      </c>
      <c r="E287" s="14" t="str">
        <f>IFERROR(VLOOKUP('Race5-Boy'!$C287,TeamDec!$D$9:$H$465,5,FALSE),"")</f>
        <v/>
      </c>
      <c r="F287" s="16" t="str">
        <f>IFERROR(VLOOKUP('Race5-Boy'!$C287,TeamDec!$D$9:$H$465,3,FALSE),"")</f>
        <v/>
      </c>
      <c r="G287" s="14">
        <f>COUNTIF($E$9:E287,E287)</f>
        <v>279</v>
      </c>
      <c r="H287" s="60"/>
      <c r="J287" s="5"/>
    </row>
    <row r="288" spans="2:10" x14ac:dyDescent="0.35">
      <c r="B288" s="15"/>
      <c r="C288" s="6"/>
      <c r="D288" s="1">
        <f>+tblRace5B[[#This Row],[Position]]</f>
        <v>0</v>
      </c>
      <c r="E288" s="14" t="str">
        <f>IFERROR(VLOOKUP('Race5-Boy'!$C288,TeamDec!$D$9:$H$465,5,FALSE),"")</f>
        <v/>
      </c>
      <c r="F288" s="16" t="str">
        <f>IFERROR(VLOOKUP('Race5-Boy'!$C288,TeamDec!$D$9:$H$465,3,FALSE),"")</f>
        <v/>
      </c>
      <c r="G288" s="14">
        <f>COUNTIF($E$9:E288,E288)</f>
        <v>280</v>
      </c>
      <c r="H288" s="60"/>
      <c r="J288" s="5"/>
    </row>
    <row r="289" spans="2:10" x14ac:dyDescent="0.35">
      <c r="B289" s="15"/>
      <c r="C289" s="6"/>
      <c r="D289" s="1">
        <f>+tblRace5B[[#This Row],[Position]]</f>
        <v>0</v>
      </c>
      <c r="E289" s="14" t="str">
        <f>IFERROR(VLOOKUP('Race5-Boy'!$C289,TeamDec!$D$9:$H$465,5,FALSE),"")</f>
        <v/>
      </c>
      <c r="F289" s="16" t="str">
        <f>IFERROR(VLOOKUP('Race5-Boy'!$C289,TeamDec!$D$9:$H$465,3,FALSE),"")</f>
        <v/>
      </c>
      <c r="G289" s="14">
        <f>COUNTIF($E$9:E289,E289)</f>
        <v>281</v>
      </c>
      <c r="H289" s="60"/>
      <c r="J289" s="5"/>
    </row>
    <row r="290" spans="2:10" x14ac:dyDescent="0.35">
      <c r="B290" s="15"/>
      <c r="C290" s="6"/>
      <c r="D290" s="1">
        <f>+tblRace5B[[#This Row],[Position]]</f>
        <v>0</v>
      </c>
      <c r="E290" s="14" t="str">
        <f>IFERROR(VLOOKUP('Race5-Boy'!$C290,TeamDec!$D$9:$H$465,5,FALSE),"")</f>
        <v/>
      </c>
      <c r="F290" s="16" t="str">
        <f>IFERROR(VLOOKUP('Race5-Boy'!$C290,TeamDec!$D$9:$H$465,3,FALSE),"")</f>
        <v/>
      </c>
      <c r="G290" s="14">
        <f>COUNTIF($E$9:E290,E290)</f>
        <v>282</v>
      </c>
      <c r="H290" s="60"/>
      <c r="J290" s="5"/>
    </row>
    <row r="291" spans="2:10" x14ac:dyDescent="0.35">
      <c r="B291" s="15"/>
      <c r="C291" s="6"/>
      <c r="D291" s="1">
        <f>+tblRace5B[[#This Row],[Position]]</f>
        <v>0</v>
      </c>
      <c r="E291" s="14" t="str">
        <f>IFERROR(VLOOKUP('Race5-Boy'!$C291,TeamDec!$D$9:$H$465,5,FALSE),"")</f>
        <v/>
      </c>
      <c r="F291" s="16" t="str">
        <f>IFERROR(VLOOKUP('Race5-Boy'!$C291,TeamDec!$D$9:$H$465,3,FALSE),"")</f>
        <v/>
      </c>
      <c r="G291" s="14">
        <f>COUNTIF($E$9:E291,E291)</f>
        <v>283</v>
      </c>
      <c r="H291" s="60"/>
      <c r="J291" s="5"/>
    </row>
    <row r="292" spans="2:10" x14ac:dyDescent="0.35">
      <c r="B292" s="15"/>
      <c r="C292" s="6"/>
      <c r="D292" s="1">
        <f>+tblRace5B[[#This Row],[Position]]</f>
        <v>0</v>
      </c>
      <c r="E292" s="14" t="str">
        <f>IFERROR(VLOOKUP('Race5-Boy'!$C292,TeamDec!$D$9:$H$465,5,FALSE),"")</f>
        <v/>
      </c>
      <c r="F292" s="16" t="str">
        <f>IFERROR(VLOOKUP('Race5-Boy'!$C292,TeamDec!$D$9:$H$465,3,FALSE),"")</f>
        <v/>
      </c>
      <c r="G292" s="14">
        <f>COUNTIF($E$9:E292,E292)</f>
        <v>284</v>
      </c>
      <c r="H292" s="60"/>
      <c r="J292" s="5"/>
    </row>
    <row r="293" spans="2:10" x14ac:dyDescent="0.35">
      <c r="B293" s="15"/>
      <c r="C293" s="6"/>
      <c r="D293" s="1">
        <f>+tblRace5B[[#This Row],[Position]]</f>
        <v>0</v>
      </c>
      <c r="E293" s="14" t="str">
        <f>IFERROR(VLOOKUP('Race5-Boy'!$C293,TeamDec!$D$9:$H$465,5,FALSE),"")</f>
        <v/>
      </c>
      <c r="F293" s="16" t="str">
        <f>IFERROR(VLOOKUP('Race5-Boy'!$C293,TeamDec!$D$9:$H$465,3,FALSE),"")</f>
        <v/>
      </c>
      <c r="G293" s="14">
        <f>COUNTIF($E$9:E293,E293)</f>
        <v>285</v>
      </c>
      <c r="H293" s="60"/>
      <c r="J293" s="5"/>
    </row>
    <row r="294" spans="2:10" x14ac:dyDescent="0.35">
      <c r="B294" s="15"/>
      <c r="C294" s="6"/>
      <c r="D294" s="1">
        <f>+tblRace5B[[#This Row],[Position]]</f>
        <v>0</v>
      </c>
      <c r="E294" s="14" t="str">
        <f>IFERROR(VLOOKUP('Race5-Boy'!$C294,TeamDec!$D$9:$H$465,5,FALSE),"")</f>
        <v/>
      </c>
      <c r="F294" s="16" t="str">
        <f>IFERROR(VLOOKUP('Race5-Boy'!$C294,TeamDec!$D$9:$H$465,3,FALSE),"")</f>
        <v/>
      </c>
      <c r="G294" s="14">
        <f>COUNTIF($E$9:E294,E294)</f>
        <v>286</v>
      </c>
      <c r="H294" s="60"/>
      <c r="J294" s="5"/>
    </row>
    <row r="295" spans="2:10" x14ac:dyDescent="0.35">
      <c r="B295" s="15"/>
      <c r="C295" s="6"/>
      <c r="D295" s="1">
        <f>+tblRace5B[[#This Row],[Position]]</f>
        <v>0</v>
      </c>
      <c r="E295" s="14" t="str">
        <f>IFERROR(VLOOKUP('Race5-Boy'!$C295,TeamDec!$D$9:$H$465,5,FALSE),"")</f>
        <v/>
      </c>
      <c r="F295" s="16" t="str">
        <f>IFERROR(VLOOKUP('Race5-Boy'!$C295,TeamDec!$D$9:$H$465,3,FALSE),"")</f>
        <v/>
      </c>
      <c r="G295" s="14">
        <f>COUNTIF($E$9:E295,E295)</f>
        <v>287</v>
      </c>
      <c r="H295" s="60"/>
      <c r="J295" s="5"/>
    </row>
    <row r="296" spans="2:10" x14ac:dyDescent="0.35">
      <c r="B296" s="15"/>
      <c r="C296" s="6"/>
      <c r="D296" s="1">
        <f>+tblRace5B[[#This Row],[Position]]</f>
        <v>0</v>
      </c>
      <c r="E296" s="14" t="str">
        <f>IFERROR(VLOOKUP('Race5-Boy'!$C296,TeamDec!$D$9:$H$465,5,FALSE),"")</f>
        <v/>
      </c>
      <c r="F296" s="16" t="str">
        <f>IFERROR(VLOOKUP('Race5-Boy'!$C296,TeamDec!$D$9:$H$465,3,FALSE),"")</f>
        <v/>
      </c>
      <c r="G296" s="14">
        <f>COUNTIF($E$9:E296,E296)</f>
        <v>288</v>
      </c>
      <c r="H296" s="60"/>
      <c r="J296" s="5"/>
    </row>
    <row r="297" spans="2:10" x14ac:dyDescent="0.35">
      <c r="B297" s="15"/>
      <c r="C297" s="6"/>
      <c r="D297" s="1">
        <f>+tblRace5B[[#This Row],[Position]]</f>
        <v>0</v>
      </c>
      <c r="E297" s="14" t="str">
        <f>IFERROR(VLOOKUP('Race5-Boy'!$C297,TeamDec!$D$9:$H$465,5,FALSE),"")</f>
        <v/>
      </c>
      <c r="F297" s="16" t="str">
        <f>IFERROR(VLOOKUP('Race5-Boy'!$C297,TeamDec!$D$9:$H$465,3,FALSE),"")</f>
        <v/>
      </c>
      <c r="G297" s="14">
        <f>COUNTIF($E$9:E297,E297)</f>
        <v>289</v>
      </c>
      <c r="H297" s="60"/>
      <c r="J297" s="5"/>
    </row>
    <row r="298" spans="2:10" x14ac:dyDescent="0.35">
      <c r="B298" s="15"/>
      <c r="C298" s="6"/>
      <c r="D298" s="1">
        <f>+tblRace5B[[#This Row],[Position]]</f>
        <v>0</v>
      </c>
      <c r="E298" s="14" t="str">
        <f>IFERROR(VLOOKUP('Race5-Boy'!$C298,TeamDec!$D$9:$H$465,5,FALSE),"")</f>
        <v/>
      </c>
      <c r="F298" s="16" t="str">
        <f>IFERROR(VLOOKUP('Race5-Boy'!$C298,TeamDec!$D$9:$H$465,3,FALSE),"")</f>
        <v/>
      </c>
      <c r="G298" s="14">
        <f>COUNTIF($E$9:E298,E298)</f>
        <v>290</v>
      </c>
      <c r="H298" s="60"/>
      <c r="J298" s="5"/>
    </row>
    <row r="299" spans="2:10" x14ac:dyDescent="0.35">
      <c r="B299" s="15"/>
      <c r="C299" s="6"/>
      <c r="D299" s="1">
        <f>+tblRace5B[[#This Row],[Position]]</f>
        <v>0</v>
      </c>
      <c r="E299" s="14" t="str">
        <f>IFERROR(VLOOKUP('Race5-Boy'!$C299,TeamDec!$D$9:$H$465,5,FALSE),"")</f>
        <v/>
      </c>
      <c r="F299" s="16" t="str">
        <f>IFERROR(VLOOKUP('Race5-Boy'!$C299,TeamDec!$D$9:$H$465,3,FALSE),"")</f>
        <v/>
      </c>
      <c r="G299" s="14">
        <f>COUNTIF($E$9:E299,E299)</f>
        <v>291</v>
      </c>
      <c r="H299" s="60"/>
      <c r="J299" s="5"/>
    </row>
    <row r="300" spans="2:10" x14ac:dyDescent="0.35">
      <c r="B300" s="20"/>
      <c r="C300" s="21"/>
      <c r="D300" s="1">
        <f>+tblRace5B[[#This Row],[Position]]</f>
        <v>0</v>
      </c>
      <c r="E300" s="22" t="str">
        <f>IFERROR(VLOOKUP('Race5-Boy'!$C300,TeamDec!$D$9:$H$465,5,FALSE),"")</f>
        <v/>
      </c>
      <c r="F300" s="23" t="str">
        <f>IFERROR(VLOOKUP('Race5-Boy'!$C300,TeamDec!$D$9:$H$465,3,FALSE),"")</f>
        <v/>
      </c>
      <c r="G300" s="14">
        <f>COUNTIF($E$9:E300,E300)</f>
        <v>292</v>
      </c>
      <c r="H300" s="60"/>
      <c r="J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9" priority="5"/>
  </conditionalFormatting>
  <conditionalFormatting sqref="C9:C300">
    <cfRule type="duplicateValues" dxfId="8" priority="3"/>
  </conditionalFormatting>
  <conditionalFormatting sqref="F9:G300">
    <cfRule type="containsText" dxfId="7" priority="4" operator="containsText" text="F">
      <formula>NOT(ISERROR(SEARCH("F",F9)))</formula>
    </cfRule>
  </conditionalFormatting>
  <conditionalFormatting sqref="G9:G300">
    <cfRule type="containsText" dxfId="6" priority="2" operator="containsText" text="F">
      <formula>NOT(ISERROR(SEARCH("F",G9)))</formula>
    </cfRule>
  </conditionalFormatting>
  <conditionalFormatting sqref="H9:H300">
    <cfRule type="containsText" dxfId="5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9A0D2031-721F-426B-B60C-F796FCCD4E72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F13B1D-9772-4E05-ABCC-F3EBF7F33B46}">
          <x14:formula1>
            <xm:f>_xlfn.ANCHORARRAY(Lists!$AD$3)</xm:f>
          </x14:formula1>
          <xm:sqref>C9:C300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5BE5-15F5-4A98-B36B-0B84F6B8D5E5}">
  <sheetPr>
    <tabColor rgb="FFFF5050"/>
  </sheetPr>
  <dimension ref="A1:J300"/>
  <sheetViews>
    <sheetView view="pageBreakPreview" topLeftCell="C2" zoomScale="213" zoomScaleNormal="135" zoomScaleSheetLayoutView="213" workbookViewId="0">
      <selection activeCell="B9" sqref="B9"/>
    </sheetView>
  </sheetViews>
  <sheetFormatPr defaultColWidth="8.81640625" defaultRowHeight="14.5" x14ac:dyDescent="0.35"/>
  <cols>
    <col min="1" max="1" width="9.1796875" style="5"/>
    <col min="2" max="2" width="21.7265625" style="10" customWidth="1"/>
    <col min="3" max="3" width="34.26953125" style="9" customWidth="1"/>
    <col min="4" max="4" width="34.26953125" style="9" hidden="1" customWidth="1"/>
    <col min="5" max="5" width="25.7265625" customWidth="1"/>
    <col min="6" max="6" width="23" bestFit="1" customWidth="1"/>
    <col min="7" max="7" width="9.1796875" style="5"/>
    <col min="8" max="8" width="11.7265625" style="5" customWidth="1"/>
  </cols>
  <sheetData>
    <row r="1" spans="2:10" x14ac:dyDescent="0.35">
      <c r="B1" s="5"/>
      <c r="C1" s="5"/>
      <c r="D1" s="5"/>
      <c r="E1" s="5"/>
      <c r="F1" s="5"/>
      <c r="I1" s="5"/>
    </row>
    <row r="2" spans="2:10" ht="18.5" x14ac:dyDescent="0.35">
      <c r="B2" s="183" t="s">
        <v>87</v>
      </c>
      <c r="C2" s="184"/>
      <c r="D2" s="49"/>
      <c r="E2" s="41" t="s">
        <v>38</v>
      </c>
      <c r="F2" s="41">
        <f>TeamDec!$AL$4</f>
        <v>0</v>
      </c>
      <c r="I2" s="1"/>
    </row>
    <row r="3" spans="2:10" x14ac:dyDescent="0.35">
      <c r="B3" s="42"/>
      <c r="C3" s="42"/>
      <c r="D3" s="42"/>
      <c r="E3" s="42"/>
      <c r="F3" s="42"/>
      <c r="I3" s="5"/>
      <c r="J3" s="5"/>
    </row>
    <row r="4" spans="2:10" ht="18.75" customHeight="1" x14ac:dyDescent="0.35">
      <c r="B4" s="41" t="s">
        <v>39</v>
      </c>
      <c r="C4" s="43">
        <f>TeamDec!$AL$6</f>
        <v>0</v>
      </c>
      <c r="D4" s="43"/>
      <c r="E4" s="185" t="s">
        <v>68</v>
      </c>
      <c r="F4" s="186"/>
      <c r="I4" s="5"/>
      <c r="J4" s="5"/>
    </row>
    <row r="5" spans="2:10" x14ac:dyDescent="0.35">
      <c r="B5" s="42"/>
      <c r="C5" s="42"/>
      <c r="D5" s="42"/>
      <c r="E5" s="186"/>
      <c r="F5" s="186"/>
      <c r="I5" s="5"/>
      <c r="J5" s="5"/>
    </row>
    <row r="6" spans="2:10" ht="18.5" x14ac:dyDescent="0.45">
      <c r="B6" s="176" t="s">
        <v>100</v>
      </c>
      <c r="C6" s="178"/>
      <c r="D6" s="40"/>
      <c r="E6" s="186"/>
      <c r="F6" s="186"/>
      <c r="I6" s="5"/>
      <c r="J6" s="5"/>
    </row>
    <row r="7" spans="2:10" x14ac:dyDescent="0.35">
      <c r="B7" s="5"/>
      <c r="C7" s="5"/>
      <c r="D7" s="5"/>
      <c r="E7" s="5"/>
      <c r="F7" s="5"/>
    </row>
    <row r="8" spans="2:10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35">
      <c r="B9" s="15"/>
      <c r="C9" s="33"/>
      <c r="D9" s="1">
        <f>+tblRace5G[[#This Row],[Position]]</f>
        <v>0</v>
      </c>
      <c r="E9" s="14" t="str">
        <f>IFERROR(VLOOKUP('Race5-Girl'!$C9,TeamDec!$D$9:$H$465,5,FALSE),"")</f>
        <v/>
      </c>
      <c r="F9" s="16" t="str">
        <f>IFERROR(VLOOKUP('Race5-Girl'!$C9,TeamDec!$D$9:$H$465,3,FALSE),"")</f>
        <v/>
      </c>
      <c r="G9" s="14">
        <f>COUNTIF($E$9:E9,E9)</f>
        <v>1</v>
      </c>
      <c r="H9" s="60"/>
      <c r="I9" s="5"/>
    </row>
    <row r="10" spans="2:10" x14ac:dyDescent="0.35">
      <c r="B10" s="15"/>
      <c r="C10" s="32"/>
      <c r="D10" s="1">
        <f>+tblRace5G[[#This Row],[Position]]</f>
        <v>0</v>
      </c>
      <c r="E10" s="14" t="str">
        <f>IFERROR(VLOOKUP('Race5-Girl'!$C10,TeamDec!$D$9:$H$465,5,FALSE),"")</f>
        <v/>
      </c>
      <c r="F10" s="16" t="str">
        <f>IFERROR(VLOOKUP('Race5-Girl'!$C10,TeamDec!$D$9:$H$465,3,FALSE),"")</f>
        <v/>
      </c>
      <c r="G10" s="14">
        <f>COUNTIF($E$9:E10,E10)</f>
        <v>2</v>
      </c>
      <c r="H10" s="60"/>
      <c r="I10" s="5"/>
    </row>
    <row r="11" spans="2:10" x14ac:dyDescent="0.35">
      <c r="B11" s="15"/>
      <c r="C11" s="33"/>
      <c r="D11" s="1">
        <f>+tblRace5G[[#This Row],[Position]]</f>
        <v>0</v>
      </c>
      <c r="E11" s="14" t="str">
        <f>IFERROR(VLOOKUP('Race5-Girl'!$C11,TeamDec!$D$9:$H$465,5,FALSE),"")</f>
        <v/>
      </c>
      <c r="F11" s="16" t="str">
        <f>IFERROR(VLOOKUP('Race5-Girl'!$C11,TeamDec!$D$9:$H$465,3,FALSE),"")</f>
        <v/>
      </c>
      <c r="G11" s="14">
        <f>COUNTIF($E$9:E11,E11)</f>
        <v>3</v>
      </c>
      <c r="H11" s="60"/>
      <c r="I11" s="5"/>
    </row>
    <row r="12" spans="2:10" x14ac:dyDescent="0.35">
      <c r="B12" s="15"/>
      <c r="C12" s="33"/>
      <c r="D12" s="1">
        <f>+tblRace5G[[#This Row],[Position]]</f>
        <v>0</v>
      </c>
      <c r="E12" s="14" t="str">
        <f>IFERROR(VLOOKUP('Race5-Girl'!$C12,TeamDec!$D$9:$H$465,5,FALSE),"")</f>
        <v/>
      </c>
      <c r="F12" s="16" t="str">
        <f>IFERROR(VLOOKUP('Race5-Girl'!$C12,TeamDec!$D$9:$H$465,3,FALSE),"")</f>
        <v/>
      </c>
      <c r="G12" s="14">
        <f>COUNTIF($E$9:E12,E12)</f>
        <v>4</v>
      </c>
      <c r="H12" s="60"/>
      <c r="I12" s="5"/>
    </row>
    <row r="13" spans="2:10" x14ac:dyDescent="0.35">
      <c r="B13" s="15"/>
      <c r="C13" s="33"/>
      <c r="D13" s="1">
        <f>+tblRace5G[[#This Row],[Position]]</f>
        <v>0</v>
      </c>
      <c r="E13" s="14" t="str">
        <f>IFERROR(VLOOKUP('Race5-Girl'!$C13,TeamDec!$D$9:$H$465,5,FALSE),"")</f>
        <v/>
      </c>
      <c r="F13" s="16" t="str">
        <f>IFERROR(VLOOKUP('Race5-Girl'!$C13,TeamDec!$D$9:$H$465,3,FALSE),"")</f>
        <v/>
      </c>
      <c r="G13" s="14">
        <f>COUNTIF($E$9:E13,E13)</f>
        <v>5</v>
      </c>
      <c r="H13" s="60"/>
      <c r="I13" s="5"/>
    </row>
    <row r="14" spans="2:10" x14ac:dyDescent="0.35">
      <c r="B14" s="15"/>
      <c r="C14" s="33"/>
      <c r="D14" s="1">
        <f>+tblRace5G[[#This Row],[Position]]</f>
        <v>0</v>
      </c>
      <c r="E14" s="14" t="str">
        <f>IFERROR(VLOOKUP('Race5-Girl'!$C14,TeamDec!$D$9:$H$465,5,FALSE),"")</f>
        <v/>
      </c>
      <c r="F14" s="16" t="str">
        <f>IFERROR(VLOOKUP('Race5-Girl'!$C14,TeamDec!$D$9:$H$465,3,FALSE),"")</f>
        <v/>
      </c>
      <c r="G14" s="14">
        <f>COUNTIF($E$9:E14,E14)</f>
        <v>6</v>
      </c>
      <c r="H14" s="60"/>
      <c r="I14" s="5"/>
    </row>
    <row r="15" spans="2:10" x14ac:dyDescent="0.35">
      <c r="B15" s="15"/>
      <c r="C15" s="33"/>
      <c r="D15" s="1">
        <f>+tblRace5G[[#This Row],[Position]]</f>
        <v>0</v>
      </c>
      <c r="E15" s="14" t="str">
        <f>IFERROR(VLOOKUP('Race5-Girl'!$C15,TeamDec!$D$9:$H$465,5,FALSE),"")</f>
        <v/>
      </c>
      <c r="F15" s="16" t="str">
        <f>IFERROR(VLOOKUP('Race5-Girl'!$C15,TeamDec!$D$9:$H$465,3,FALSE),"")</f>
        <v/>
      </c>
      <c r="G15" s="14">
        <f>COUNTIF($E$9:E15,E15)</f>
        <v>7</v>
      </c>
      <c r="H15" s="60"/>
      <c r="I15" s="5"/>
    </row>
    <row r="16" spans="2:10" x14ac:dyDescent="0.35">
      <c r="B16" s="15"/>
      <c r="C16" s="33"/>
      <c r="D16" s="1">
        <f>+tblRace5G[[#This Row],[Position]]</f>
        <v>0</v>
      </c>
      <c r="E16" s="14" t="str">
        <f>IFERROR(VLOOKUP('Race5-Girl'!$C16,TeamDec!$D$9:$H$465,5,FALSE),"")</f>
        <v/>
      </c>
      <c r="F16" s="16" t="str">
        <f>IFERROR(VLOOKUP('Race5-Girl'!$C16,TeamDec!$D$9:$H$465,3,FALSE),"")</f>
        <v/>
      </c>
      <c r="G16" s="14">
        <f>COUNTIF($E$9:E16,E16)</f>
        <v>8</v>
      </c>
      <c r="H16" s="60"/>
      <c r="I16" s="5"/>
    </row>
    <row r="17" spans="2:9" x14ac:dyDescent="0.35">
      <c r="B17" s="15"/>
      <c r="C17" s="33"/>
      <c r="D17" s="1">
        <f>+tblRace5G[[#This Row],[Position]]</f>
        <v>0</v>
      </c>
      <c r="E17" s="14" t="str">
        <f>IFERROR(VLOOKUP('Race5-Girl'!$C17,TeamDec!$D$9:$H$465,5,FALSE),"")</f>
        <v/>
      </c>
      <c r="F17" s="16" t="str">
        <f>IFERROR(VLOOKUP('Race5-Girl'!$C17,TeamDec!$D$9:$H$465,3,FALSE),"")</f>
        <v/>
      </c>
      <c r="G17" s="14">
        <f>COUNTIF($E$9:E17,E17)</f>
        <v>9</v>
      </c>
      <c r="H17" s="60"/>
      <c r="I17" s="5"/>
    </row>
    <row r="18" spans="2:9" x14ac:dyDescent="0.35">
      <c r="B18" s="15"/>
      <c r="C18" s="33"/>
      <c r="D18" s="1">
        <f>+tblRace5G[[#This Row],[Position]]</f>
        <v>0</v>
      </c>
      <c r="E18" s="14" t="str">
        <f>IFERROR(VLOOKUP('Race5-Girl'!$C18,TeamDec!$D$9:$H$465,5,FALSE),"")</f>
        <v/>
      </c>
      <c r="F18" s="16" t="str">
        <f>IFERROR(VLOOKUP('Race5-Girl'!$C18,TeamDec!$D$9:$H$465,3,FALSE),"")</f>
        <v/>
      </c>
      <c r="G18" s="14">
        <f>COUNTIF($E$9:E18,E18)</f>
        <v>10</v>
      </c>
      <c r="H18" s="60"/>
      <c r="I18" s="5"/>
    </row>
    <row r="19" spans="2:9" x14ac:dyDescent="0.35">
      <c r="B19" s="15"/>
      <c r="C19" s="33"/>
      <c r="D19" s="1">
        <f>+tblRace5G[[#This Row],[Position]]</f>
        <v>0</v>
      </c>
      <c r="E19" s="14" t="str">
        <f>IFERROR(VLOOKUP('Race5-Girl'!$C19,TeamDec!$D$9:$H$465,5,FALSE),"")</f>
        <v/>
      </c>
      <c r="F19" s="16" t="str">
        <f>IFERROR(VLOOKUP('Race5-Girl'!$C19,TeamDec!$D$9:$H$465,3,FALSE),"")</f>
        <v/>
      </c>
      <c r="G19" s="14">
        <f>COUNTIF($E$9:E19,E19)</f>
        <v>11</v>
      </c>
      <c r="H19" s="60"/>
      <c r="I19" s="5"/>
    </row>
    <row r="20" spans="2:9" x14ac:dyDescent="0.35">
      <c r="B20" s="15"/>
      <c r="C20" s="33"/>
      <c r="D20" s="1">
        <f>+tblRace5G[[#This Row],[Position]]</f>
        <v>0</v>
      </c>
      <c r="E20" s="14" t="str">
        <f>IFERROR(VLOOKUP('Race5-Girl'!$C20,TeamDec!$D$9:$H$465,5,FALSE),"")</f>
        <v/>
      </c>
      <c r="F20" s="16" t="str">
        <f>IFERROR(VLOOKUP('Race5-Girl'!$C20,TeamDec!$D$9:$H$465,3,FALSE),"")</f>
        <v/>
      </c>
      <c r="G20" s="14">
        <f>COUNTIF($E$9:E20,E20)</f>
        <v>12</v>
      </c>
      <c r="H20" s="60"/>
      <c r="I20" s="5"/>
    </row>
    <row r="21" spans="2:9" x14ac:dyDescent="0.35">
      <c r="B21" s="15"/>
      <c r="C21" s="33"/>
      <c r="D21" s="1">
        <f>+tblRace5G[[#This Row],[Position]]</f>
        <v>0</v>
      </c>
      <c r="E21" s="14" t="str">
        <f>IFERROR(VLOOKUP('Race5-Girl'!$C21,TeamDec!$D$9:$H$465,5,FALSE),"")</f>
        <v/>
      </c>
      <c r="F21" s="16" t="str">
        <f>IFERROR(VLOOKUP('Race5-Girl'!$C21,TeamDec!$D$9:$H$465,3,FALSE),"")</f>
        <v/>
      </c>
      <c r="G21" s="14">
        <f>COUNTIF($E$9:E21,E21)</f>
        <v>13</v>
      </c>
      <c r="H21" s="60"/>
      <c r="I21" s="5"/>
    </row>
    <row r="22" spans="2:9" x14ac:dyDescent="0.35">
      <c r="B22" s="15"/>
      <c r="C22" s="33"/>
      <c r="D22" s="1">
        <f>+tblRace5G[[#This Row],[Position]]</f>
        <v>0</v>
      </c>
      <c r="E22" s="14" t="str">
        <f>IFERROR(VLOOKUP('Race5-Girl'!$C22,TeamDec!$D$9:$H$465,5,FALSE),"")</f>
        <v/>
      </c>
      <c r="F22" s="16" t="str">
        <f>IFERROR(VLOOKUP('Race5-Girl'!$C22,TeamDec!$D$9:$H$465,3,FALSE),"")</f>
        <v/>
      </c>
      <c r="G22" s="14">
        <f>COUNTIF($E$9:E22,E22)</f>
        <v>14</v>
      </c>
      <c r="H22" s="60"/>
      <c r="I22" s="5"/>
    </row>
    <row r="23" spans="2:9" x14ac:dyDescent="0.35">
      <c r="B23" s="15"/>
      <c r="C23" s="33"/>
      <c r="D23" s="1">
        <f>+tblRace5G[[#This Row],[Position]]</f>
        <v>0</v>
      </c>
      <c r="E23" s="14" t="str">
        <f>IFERROR(VLOOKUP('Race5-Girl'!$C23,TeamDec!$D$9:$H$465,5,FALSE),"")</f>
        <v/>
      </c>
      <c r="F23" s="16" t="str">
        <f>IFERROR(VLOOKUP('Race5-Girl'!$C23,TeamDec!$D$9:$H$465,3,FALSE),"")</f>
        <v/>
      </c>
      <c r="G23" s="14">
        <f>COUNTIF($E$9:E23,E23)</f>
        <v>15</v>
      </c>
      <c r="H23" s="60"/>
      <c r="I23" s="5"/>
    </row>
    <row r="24" spans="2:9" x14ac:dyDescent="0.35">
      <c r="B24" s="15"/>
      <c r="C24" s="33"/>
      <c r="D24" s="1">
        <f>+tblRace5G[[#This Row],[Position]]</f>
        <v>0</v>
      </c>
      <c r="E24" s="14" t="str">
        <f>IFERROR(VLOOKUP('Race5-Girl'!$C24,TeamDec!$D$9:$H$465,5,FALSE),"")</f>
        <v/>
      </c>
      <c r="F24" s="16" t="str">
        <f>IFERROR(VLOOKUP('Race5-Girl'!$C24,TeamDec!$D$9:$H$465,3,FALSE),"")</f>
        <v/>
      </c>
      <c r="G24" s="14">
        <f>COUNTIF($E$9:E24,E24)</f>
        <v>16</v>
      </c>
      <c r="H24" s="60"/>
      <c r="I24" s="5"/>
    </row>
    <row r="25" spans="2:9" x14ac:dyDescent="0.35">
      <c r="B25" s="15"/>
      <c r="C25" s="33"/>
      <c r="D25" s="1">
        <f>+tblRace5G[[#This Row],[Position]]</f>
        <v>0</v>
      </c>
      <c r="E25" s="14" t="str">
        <f>IFERROR(VLOOKUP('Race5-Girl'!$C25,TeamDec!$D$9:$H$465,5,FALSE),"")</f>
        <v/>
      </c>
      <c r="F25" s="16" t="str">
        <f>IFERROR(VLOOKUP('Race5-Girl'!$C25,TeamDec!$D$9:$H$465,3,FALSE),"")</f>
        <v/>
      </c>
      <c r="G25" s="14">
        <f>COUNTIF($E$9:E25,E25)</f>
        <v>17</v>
      </c>
      <c r="H25" s="60"/>
      <c r="I25" s="5"/>
    </row>
    <row r="26" spans="2:9" x14ac:dyDescent="0.35">
      <c r="B26" s="15"/>
      <c r="C26" s="33"/>
      <c r="D26" s="1">
        <f>+tblRace5G[[#This Row],[Position]]</f>
        <v>0</v>
      </c>
      <c r="E26" s="14" t="str">
        <f>IFERROR(VLOOKUP('Race5-Girl'!$C26,TeamDec!$D$9:$H$465,5,FALSE),"")</f>
        <v/>
      </c>
      <c r="F26" s="16" t="str">
        <f>IFERROR(VLOOKUP('Race5-Girl'!$C26,TeamDec!$D$9:$H$465,3,FALSE),"")</f>
        <v/>
      </c>
      <c r="G26" s="14">
        <f>COUNTIF($E$9:E26,E26)</f>
        <v>18</v>
      </c>
      <c r="H26" s="60"/>
      <c r="I26" s="5"/>
    </row>
    <row r="27" spans="2:9" x14ac:dyDescent="0.35">
      <c r="B27" s="15"/>
      <c r="C27" s="33"/>
      <c r="D27" s="1">
        <f>+tblRace5G[[#This Row],[Position]]</f>
        <v>0</v>
      </c>
      <c r="E27" s="14" t="str">
        <f>IFERROR(VLOOKUP('Race5-Girl'!$C27,TeamDec!$D$9:$H$465,5,FALSE),"")</f>
        <v/>
      </c>
      <c r="F27" s="16" t="str">
        <f>IFERROR(VLOOKUP('Race5-Girl'!$C27,TeamDec!$D$9:$H$465,3,FALSE),"")</f>
        <v/>
      </c>
      <c r="G27" s="14">
        <f>COUNTIF($E$9:E27,E27)</f>
        <v>19</v>
      </c>
      <c r="H27" s="60"/>
      <c r="I27" s="5"/>
    </row>
    <row r="28" spans="2:9" x14ac:dyDescent="0.35">
      <c r="B28" s="15"/>
      <c r="C28" s="33"/>
      <c r="D28" s="1">
        <f>+tblRace5G[[#This Row],[Position]]</f>
        <v>0</v>
      </c>
      <c r="E28" s="14" t="str">
        <f>IFERROR(VLOOKUP('Race5-Girl'!$C28,TeamDec!$D$9:$H$465,5,FALSE),"")</f>
        <v/>
      </c>
      <c r="F28" s="16" t="str">
        <f>IFERROR(VLOOKUP('Race5-Girl'!$C28,TeamDec!$D$9:$H$465,3,FALSE),"")</f>
        <v/>
      </c>
      <c r="G28" s="14">
        <f>COUNTIF($E$9:E28,E28)</f>
        <v>20</v>
      </c>
      <c r="H28" s="60"/>
      <c r="I28" s="5"/>
    </row>
    <row r="29" spans="2:9" x14ac:dyDescent="0.35">
      <c r="B29" s="15"/>
      <c r="C29" s="33"/>
      <c r="D29" s="1">
        <f>+tblRace5G[[#This Row],[Position]]</f>
        <v>0</v>
      </c>
      <c r="E29" s="14" t="str">
        <f>IFERROR(VLOOKUP('Race5-Girl'!$C29,TeamDec!$D$9:$H$465,5,FALSE),"")</f>
        <v/>
      </c>
      <c r="F29" s="16" t="str">
        <f>IFERROR(VLOOKUP('Race5-Girl'!$C29,TeamDec!$D$9:$H$465,3,FALSE),"")</f>
        <v/>
      </c>
      <c r="G29" s="14">
        <f>COUNTIF($E$9:E29,E29)</f>
        <v>21</v>
      </c>
      <c r="H29" s="60"/>
      <c r="I29" s="5"/>
    </row>
    <row r="30" spans="2:9" x14ac:dyDescent="0.35">
      <c r="B30" s="15"/>
      <c r="C30" s="33"/>
      <c r="D30" s="1">
        <f>+tblRace5G[[#This Row],[Position]]</f>
        <v>0</v>
      </c>
      <c r="E30" s="14" t="str">
        <f>IFERROR(VLOOKUP('Race5-Girl'!$C30,TeamDec!$D$9:$H$465,5,FALSE),"")</f>
        <v/>
      </c>
      <c r="F30" s="16" t="str">
        <f>IFERROR(VLOOKUP('Race5-Girl'!$C30,TeamDec!$D$9:$H$465,3,FALSE),"")</f>
        <v/>
      </c>
      <c r="G30" s="14">
        <f>COUNTIF($E$9:E30,E30)</f>
        <v>22</v>
      </c>
      <c r="H30" s="60"/>
      <c r="I30" s="5"/>
    </row>
    <row r="31" spans="2:9" x14ac:dyDescent="0.35">
      <c r="B31" s="15"/>
      <c r="C31" s="33"/>
      <c r="D31" s="1">
        <f>+tblRace5G[[#This Row],[Position]]</f>
        <v>0</v>
      </c>
      <c r="E31" s="14" t="str">
        <f>IFERROR(VLOOKUP('Race5-Girl'!$C31,TeamDec!$D$9:$H$465,5,FALSE),"")</f>
        <v/>
      </c>
      <c r="F31" s="16" t="str">
        <f>IFERROR(VLOOKUP('Race5-Girl'!$C31,TeamDec!$D$9:$H$465,3,FALSE),"")</f>
        <v/>
      </c>
      <c r="G31" s="14">
        <f>COUNTIF($E$9:E31,E31)</f>
        <v>23</v>
      </c>
      <c r="H31" s="60"/>
      <c r="I31" s="5"/>
    </row>
    <row r="32" spans="2:9" x14ac:dyDescent="0.35">
      <c r="B32" s="15"/>
      <c r="C32" s="33"/>
      <c r="D32" s="1">
        <f>+tblRace5G[[#This Row],[Position]]</f>
        <v>0</v>
      </c>
      <c r="E32" s="14" t="str">
        <f>IFERROR(VLOOKUP('Race5-Girl'!$C32,TeamDec!$D$9:$H$465,5,FALSE),"")</f>
        <v/>
      </c>
      <c r="F32" s="16" t="str">
        <f>IFERROR(VLOOKUP('Race5-Girl'!$C32,TeamDec!$D$9:$H$465,3,FALSE),"")</f>
        <v/>
      </c>
      <c r="G32" s="14">
        <f>COUNTIF($E$9:E32,E32)</f>
        <v>24</v>
      </c>
      <c r="H32" s="60"/>
      <c r="I32" s="5"/>
    </row>
    <row r="33" spans="2:9" x14ac:dyDescent="0.35">
      <c r="B33" s="15"/>
      <c r="C33" s="33"/>
      <c r="D33" s="1">
        <f>+tblRace5G[[#This Row],[Position]]</f>
        <v>0</v>
      </c>
      <c r="E33" s="14" t="str">
        <f>IFERROR(VLOOKUP('Race5-Girl'!$C33,TeamDec!$D$9:$H$465,5,FALSE),"")</f>
        <v/>
      </c>
      <c r="F33" s="16" t="str">
        <f>IFERROR(VLOOKUP('Race5-Girl'!$C33,TeamDec!$D$9:$H$465,3,FALSE),"")</f>
        <v/>
      </c>
      <c r="G33" s="14">
        <f>COUNTIF($E$9:E33,E33)</f>
        <v>25</v>
      </c>
      <c r="H33" s="60"/>
      <c r="I33" s="5"/>
    </row>
    <row r="34" spans="2:9" x14ac:dyDescent="0.35">
      <c r="B34" s="15"/>
      <c r="C34" s="33"/>
      <c r="D34" s="1">
        <f>+tblRace5G[[#This Row],[Position]]</f>
        <v>0</v>
      </c>
      <c r="E34" s="14" t="str">
        <f>IFERROR(VLOOKUP('Race5-Girl'!$C34,TeamDec!$D$9:$H$465,5,FALSE),"")</f>
        <v/>
      </c>
      <c r="F34" s="16" t="str">
        <f>IFERROR(VLOOKUP('Race5-Girl'!$C34,TeamDec!$D$9:$H$465,3,FALSE),"")</f>
        <v/>
      </c>
      <c r="G34" s="14">
        <f>COUNTIF($E$9:E34,E34)</f>
        <v>26</v>
      </c>
      <c r="H34" s="60"/>
      <c r="I34" s="5"/>
    </row>
    <row r="35" spans="2:9" x14ac:dyDescent="0.35">
      <c r="B35" s="15"/>
      <c r="C35" s="33"/>
      <c r="D35" s="1">
        <f>+tblRace5G[[#This Row],[Position]]</f>
        <v>0</v>
      </c>
      <c r="E35" s="14" t="str">
        <f>IFERROR(VLOOKUP('Race5-Girl'!$C35,TeamDec!$D$9:$H$465,5,FALSE),"")</f>
        <v/>
      </c>
      <c r="F35" s="16" t="str">
        <f>IFERROR(VLOOKUP('Race5-Girl'!$C35,TeamDec!$D$9:$H$465,3,FALSE),"")</f>
        <v/>
      </c>
      <c r="G35" s="14">
        <f>COUNTIF($E$9:E35,E35)</f>
        <v>27</v>
      </c>
      <c r="H35" s="60"/>
      <c r="I35" s="5"/>
    </row>
    <row r="36" spans="2:9" x14ac:dyDescent="0.35">
      <c r="B36" s="15"/>
      <c r="C36" s="33"/>
      <c r="D36" s="1">
        <f>+tblRace5G[[#This Row],[Position]]</f>
        <v>0</v>
      </c>
      <c r="E36" s="14" t="str">
        <f>IFERROR(VLOOKUP('Race5-Girl'!$C36,TeamDec!$D$9:$H$465,5,FALSE),"")</f>
        <v/>
      </c>
      <c r="F36" s="16" t="str">
        <f>IFERROR(VLOOKUP('Race5-Girl'!$C36,TeamDec!$D$9:$H$465,3,FALSE),"")</f>
        <v/>
      </c>
      <c r="G36" s="14">
        <f>COUNTIF($E$9:E36,E36)</f>
        <v>28</v>
      </c>
      <c r="H36" s="60"/>
      <c r="I36" s="5"/>
    </row>
    <row r="37" spans="2:9" x14ac:dyDescent="0.35">
      <c r="B37" s="15"/>
      <c r="C37" s="33"/>
      <c r="D37" s="1">
        <f>+tblRace5G[[#This Row],[Position]]</f>
        <v>0</v>
      </c>
      <c r="E37" s="14" t="str">
        <f>IFERROR(VLOOKUP('Race5-Girl'!$C37,TeamDec!$D$9:$H$465,5,FALSE),"")</f>
        <v/>
      </c>
      <c r="F37" s="16" t="str">
        <f>IFERROR(VLOOKUP('Race5-Girl'!$C37,TeamDec!$D$9:$H$465,3,FALSE),"")</f>
        <v/>
      </c>
      <c r="G37" s="14">
        <f>COUNTIF($E$9:E37,E37)</f>
        <v>29</v>
      </c>
      <c r="H37" s="60"/>
      <c r="I37" s="5"/>
    </row>
    <row r="38" spans="2:9" x14ac:dyDescent="0.35">
      <c r="B38" s="15"/>
      <c r="C38" s="33"/>
      <c r="D38" s="1">
        <f>+tblRace5G[[#This Row],[Position]]</f>
        <v>0</v>
      </c>
      <c r="E38" s="14" t="str">
        <f>IFERROR(VLOOKUP('Race5-Girl'!$C38,TeamDec!$D$9:$H$465,5,FALSE),"")</f>
        <v/>
      </c>
      <c r="F38" s="16" t="str">
        <f>IFERROR(VLOOKUP('Race5-Girl'!$C38,TeamDec!$D$9:$H$465,3,FALSE),"")</f>
        <v/>
      </c>
      <c r="G38" s="14">
        <f>COUNTIF($E$9:E38,E38)</f>
        <v>30</v>
      </c>
      <c r="H38" s="60"/>
      <c r="I38" s="5"/>
    </row>
    <row r="39" spans="2:9" x14ac:dyDescent="0.35">
      <c r="B39" s="15"/>
      <c r="C39" s="33"/>
      <c r="D39" s="1">
        <f>+tblRace5G[[#This Row],[Position]]</f>
        <v>0</v>
      </c>
      <c r="E39" s="14" t="str">
        <f>IFERROR(VLOOKUP('Race5-Girl'!$C39,TeamDec!$D$9:$H$465,5,FALSE),"")</f>
        <v/>
      </c>
      <c r="F39" s="16" t="str">
        <f>IFERROR(VLOOKUP('Race5-Girl'!$C39,TeamDec!$D$9:$H$465,3,FALSE),"")</f>
        <v/>
      </c>
      <c r="G39" s="14">
        <f>COUNTIF($E$9:E39,E39)</f>
        <v>31</v>
      </c>
      <c r="H39" s="60"/>
      <c r="I39" s="5"/>
    </row>
    <row r="40" spans="2:9" x14ac:dyDescent="0.35">
      <c r="B40" s="15"/>
      <c r="C40" s="33"/>
      <c r="D40" s="1">
        <f>+tblRace5G[[#This Row],[Position]]</f>
        <v>0</v>
      </c>
      <c r="E40" s="14" t="str">
        <f>IFERROR(VLOOKUP('Race5-Girl'!$C40,TeamDec!$D$9:$H$465,5,FALSE),"")</f>
        <v/>
      </c>
      <c r="F40" s="16" t="str">
        <f>IFERROR(VLOOKUP('Race5-Girl'!$C40,TeamDec!$D$9:$H$465,3,FALSE),"")</f>
        <v/>
      </c>
      <c r="G40" s="14">
        <f>COUNTIF($E$9:E40,E40)</f>
        <v>32</v>
      </c>
      <c r="H40" s="60"/>
      <c r="I40" s="5"/>
    </row>
    <row r="41" spans="2:9" x14ac:dyDescent="0.35">
      <c r="B41" s="15"/>
      <c r="C41" s="33"/>
      <c r="D41" s="1">
        <f>+tblRace5G[[#This Row],[Position]]</f>
        <v>0</v>
      </c>
      <c r="E41" s="14" t="str">
        <f>IFERROR(VLOOKUP('Race5-Girl'!$C41,TeamDec!$D$9:$H$465,5,FALSE),"")</f>
        <v/>
      </c>
      <c r="F41" s="16" t="str">
        <f>IFERROR(VLOOKUP('Race5-Girl'!$C41,TeamDec!$D$9:$H$465,3,FALSE),"")</f>
        <v/>
      </c>
      <c r="G41" s="14">
        <f>COUNTIF($E$9:E41,E41)</f>
        <v>33</v>
      </c>
      <c r="H41" s="60"/>
      <c r="I41" s="5"/>
    </row>
    <row r="42" spans="2:9" x14ac:dyDescent="0.35">
      <c r="B42" s="15"/>
      <c r="C42" s="33"/>
      <c r="D42" s="1">
        <f>+tblRace5G[[#This Row],[Position]]</f>
        <v>0</v>
      </c>
      <c r="E42" s="14" t="str">
        <f>IFERROR(VLOOKUP('Race5-Girl'!$C42,TeamDec!$D$9:$H$465,5,FALSE),"")</f>
        <v/>
      </c>
      <c r="F42" s="16" t="str">
        <f>IFERROR(VLOOKUP('Race5-Girl'!$C42,TeamDec!$D$9:$H$465,3,FALSE),"")</f>
        <v/>
      </c>
      <c r="G42" s="14">
        <f>COUNTIF($E$9:E42,E42)</f>
        <v>34</v>
      </c>
      <c r="H42" s="60"/>
      <c r="I42" s="5"/>
    </row>
    <row r="43" spans="2:9" x14ac:dyDescent="0.35">
      <c r="B43" s="15"/>
      <c r="C43" s="33"/>
      <c r="D43" s="1">
        <f>+tblRace5G[[#This Row],[Position]]</f>
        <v>0</v>
      </c>
      <c r="E43" s="14" t="str">
        <f>IFERROR(VLOOKUP('Race5-Girl'!$C43,TeamDec!$D$9:$H$465,5,FALSE),"")</f>
        <v/>
      </c>
      <c r="F43" s="16" t="str">
        <f>IFERROR(VLOOKUP('Race5-Girl'!$C43,TeamDec!$D$9:$H$465,3,FALSE),"")</f>
        <v/>
      </c>
      <c r="G43" s="14">
        <f>COUNTIF($E$9:E43,E43)</f>
        <v>35</v>
      </c>
      <c r="H43" s="60"/>
      <c r="I43" s="5"/>
    </row>
    <row r="44" spans="2:9" x14ac:dyDescent="0.35">
      <c r="B44" s="15"/>
      <c r="C44" s="33"/>
      <c r="D44" s="1">
        <f>+tblRace5G[[#This Row],[Position]]</f>
        <v>0</v>
      </c>
      <c r="E44" s="14" t="str">
        <f>IFERROR(VLOOKUP('Race5-Girl'!$C44,TeamDec!$D$9:$H$465,5,FALSE),"")</f>
        <v/>
      </c>
      <c r="F44" s="16" t="str">
        <f>IFERROR(VLOOKUP('Race5-Girl'!$C44,TeamDec!$D$9:$H$465,3,FALSE),"")</f>
        <v/>
      </c>
      <c r="G44" s="14">
        <f>COUNTIF($E$9:E44,E44)</f>
        <v>36</v>
      </c>
      <c r="H44" s="60"/>
      <c r="I44" s="5"/>
    </row>
    <row r="45" spans="2:9" x14ac:dyDescent="0.35">
      <c r="B45" s="15"/>
      <c r="C45" s="33"/>
      <c r="D45" s="1">
        <f>+tblRace5G[[#This Row],[Position]]</f>
        <v>0</v>
      </c>
      <c r="E45" s="14" t="str">
        <f>IFERROR(VLOOKUP('Race5-Girl'!$C45,TeamDec!$D$9:$H$465,5,FALSE),"")</f>
        <v/>
      </c>
      <c r="F45" s="16" t="str">
        <f>IFERROR(VLOOKUP('Race5-Girl'!$C45,TeamDec!$D$9:$H$465,3,FALSE),"")</f>
        <v/>
      </c>
      <c r="G45" s="14">
        <f>COUNTIF($E$9:E45,E45)</f>
        <v>37</v>
      </c>
      <c r="H45" s="60"/>
      <c r="I45" s="5"/>
    </row>
    <row r="46" spans="2:9" x14ac:dyDescent="0.35">
      <c r="B46" s="15"/>
      <c r="C46" s="33"/>
      <c r="D46" s="1">
        <f>+tblRace5G[[#This Row],[Position]]</f>
        <v>0</v>
      </c>
      <c r="E46" s="14" t="str">
        <f>IFERROR(VLOOKUP('Race5-Girl'!$C46,TeamDec!$D$9:$H$465,5,FALSE),"")</f>
        <v/>
      </c>
      <c r="F46" s="16" t="str">
        <f>IFERROR(VLOOKUP('Race5-Girl'!$C46,TeamDec!$D$9:$H$465,3,FALSE),"")</f>
        <v/>
      </c>
      <c r="G46" s="14">
        <f>COUNTIF($E$9:E46,E46)</f>
        <v>38</v>
      </c>
      <c r="H46" s="60"/>
      <c r="I46" s="5"/>
    </row>
    <row r="47" spans="2:9" x14ac:dyDescent="0.35">
      <c r="B47" s="15"/>
      <c r="C47" s="33"/>
      <c r="D47" s="1">
        <f>+tblRace5G[[#This Row],[Position]]</f>
        <v>0</v>
      </c>
      <c r="E47" s="14" t="str">
        <f>IFERROR(VLOOKUP('Race5-Girl'!$C47,TeamDec!$D$9:$H$465,5,FALSE),"")</f>
        <v/>
      </c>
      <c r="F47" s="16" t="str">
        <f>IFERROR(VLOOKUP('Race5-Girl'!$C47,TeamDec!$D$9:$H$465,3,FALSE),"")</f>
        <v/>
      </c>
      <c r="G47" s="14">
        <f>COUNTIF($E$9:E47,E47)</f>
        <v>39</v>
      </c>
      <c r="H47" s="60"/>
      <c r="I47" s="5"/>
    </row>
    <row r="48" spans="2:9" x14ac:dyDescent="0.35">
      <c r="B48" s="15"/>
      <c r="C48" s="33"/>
      <c r="D48" s="1">
        <f>+tblRace5G[[#This Row],[Position]]</f>
        <v>0</v>
      </c>
      <c r="E48" s="14" t="str">
        <f>IFERROR(VLOOKUP('Race5-Girl'!$C48,TeamDec!$D$9:$H$465,5,FALSE),"")</f>
        <v/>
      </c>
      <c r="F48" s="16" t="str">
        <f>IFERROR(VLOOKUP('Race5-Girl'!$C48,TeamDec!$D$9:$H$465,3,FALSE),"")</f>
        <v/>
      </c>
      <c r="G48" s="14">
        <f>COUNTIF($E$9:E48,E48)</f>
        <v>40</v>
      </c>
      <c r="H48" s="60"/>
      <c r="I48" s="5"/>
    </row>
    <row r="49" spans="2:9" x14ac:dyDescent="0.35">
      <c r="B49" s="15"/>
      <c r="C49" s="33"/>
      <c r="D49" s="1">
        <f>+tblRace5G[[#This Row],[Position]]</f>
        <v>0</v>
      </c>
      <c r="E49" s="14" t="str">
        <f>IFERROR(VLOOKUP('Race5-Girl'!$C49,TeamDec!$D$9:$H$465,5,FALSE),"")</f>
        <v/>
      </c>
      <c r="F49" s="16" t="str">
        <f>IFERROR(VLOOKUP('Race5-Girl'!$C49,TeamDec!$D$9:$H$465,3,FALSE),"")</f>
        <v/>
      </c>
      <c r="G49" s="14">
        <f>COUNTIF($E$9:E49,E49)</f>
        <v>41</v>
      </c>
      <c r="H49" s="60"/>
      <c r="I49" s="5"/>
    </row>
    <row r="50" spans="2:9" x14ac:dyDescent="0.35">
      <c r="B50" s="15"/>
      <c r="C50" s="33"/>
      <c r="D50" s="1">
        <f>+tblRace5G[[#This Row],[Position]]</f>
        <v>0</v>
      </c>
      <c r="E50" s="14" t="str">
        <f>IFERROR(VLOOKUP('Race5-Girl'!$C50,TeamDec!$D$9:$H$465,5,FALSE),"")</f>
        <v/>
      </c>
      <c r="F50" s="16" t="str">
        <f>IFERROR(VLOOKUP('Race5-Girl'!$C50,TeamDec!$D$9:$H$465,3,FALSE),"")</f>
        <v/>
      </c>
      <c r="G50" s="14">
        <f>COUNTIF($E$9:E50,E50)</f>
        <v>42</v>
      </c>
      <c r="H50" s="60"/>
      <c r="I50" s="5"/>
    </row>
    <row r="51" spans="2:9" x14ac:dyDescent="0.35">
      <c r="B51" s="15"/>
      <c r="C51" s="33"/>
      <c r="D51" s="1">
        <f>+tblRace5G[[#This Row],[Position]]</f>
        <v>0</v>
      </c>
      <c r="E51" s="14" t="str">
        <f>IFERROR(VLOOKUP('Race5-Girl'!$C51,TeamDec!$D$9:$H$465,5,FALSE),"")</f>
        <v/>
      </c>
      <c r="F51" s="16" t="str">
        <f>IFERROR(VLOOKUP('Race5-Girl'!$C51,TeamDec!$D$9:$H$465,3,FALSE),"")</f>
        <v/>
      </c>
      <c r="G51" s="14">
        <f>COUNTIF($E$9:E51,E51)</f>
        <v>43</v>
      </c>
      <c r="H51" s="60"/>
      <c r="I51" s="5"/>
    </row>
    <row r="52" spans="2:9" x14ac:dyDescent="0.35">
      <c r="B52" s="15"/>
      <c r="C52" s="33"/>
      <c r="D52" s="1">
        <f>+tblRace5G[[#This Row],[Position]]</f>
        <v>0</v>
      </c>
      <c r="E52" s="14" t="str">
        <f>IFERROR(VLOOKUP('Race5-Girl'!$C52,TeamDec!$D$9:$H$465,5,FALSE),"")</f>
        <v/>
      </c>
      <c r="F52" s="16" t="str">
        <f>IFERROR(VLOOKUP('Race5-Girl'!$C52,TeamDec!$D$9:$H$465,3,FALSE),"")</f>
        <v/>
      </c>
      <c r="G52" s="14">
        <f>COUNTIF($E$9:E52,E52)</f>
        <v>44</v>
      </c>
      <c r="H52" s="60"/>
      <c r="I52" s="5"/>
    </row>
    <row r="53" spans="2:9" x14ac:dyDescent="0.35">
      <c r="B53" s="15"/>
      <c r="C53" s="33"/>
      <c r="D53" s="1">
        <f>+tblRace5G[[#This Row],[Position]]</f>
        <v>0</v>
      </c>
      <c r="E53" s="14" t="str">
        <f>IFERROR(VLOOKUP('Race5-Girl'!$C53,TeamDec!$D$9:$H$465,5,FALSE),"")</f>
        <v/>
      </c>
      <c r="F53" s="16" t="str">
        <f>IFERROR(VLOOKUP('Race5-Girl'!$C53,TeamDec!$D$9:$H$465,3,FALSE),"")</f>
        <v/>
      </c>
      <c r="G53" s="14">
        <f>COUNTIF($E$9:E53,E53)</f>
        <v>45</v>
      </c>
      <c r="H53" s="60"/>
      <c r="I53" s="5"/>
    </row>
    <row r="54" spans="2:9" x14ac:dyDescent="0.35">
      <c r="B54" s="15"/>
      <c r="C54" s="33"/>
      <c r="D54" s="1">
        <f>+tblRace5G[[#This Row],[Position]]</f>
        <v>0</v>
      </c>
      <c r="E54" s="14" t="str">
        <f>IFERROR(VLOOKUP('Race5-Girl'!$C54,TeamDec!$D$9:$H$465,5,FALSE),"")</f>
        <v/>
      </c>
      <c r="F54" s="16" t="str">
        <f>IFERROR(VLOOKUP('Race5-Girl'!$C54,TeamDec!$D$9:$H$465,3,FALSE),"")</f>
        <v/>
      </c>
      <c r="G54" s="14">
        <f>COUNTIF($E$9:E54,E54)</f>
        <v>46</v>
      </c>
      <c r="H54" s="60"/>
      <c r="I54" s="5"/>
    </row>
    <row r="55" spans="2:9" x14ac:dyDescent="0.35">
      <c r="B55" s="15"/>
      <c r="C55" s="33"/>
      <c r="D55" s="1">
        <f>+tblRace5G[[#This Row],[Position]]</f>
        <v>0</v>
      </c>
      <c r="E55" s="14" t="str">
        <f>IFERROR(VLOOKUP('Race5-Girl'!$C55,TeamDec!$D$9:$H$465,5,FALSE),"")</f>
        <v/>
      </c>
      <c r="F55" s="16" t="str">
        <f>IFERROR(VLOOKUP('Race5-Girl'!$C55,TeamDec!$D$9:$H$465,3,FALSE),"")</f>
        <v/>
      </c>
      <c r="G55" s="14">
        <f>COUNTIF($E$9:E55,E55)</f>
        <v>47</v>
      </c>
      <c r="H55" s="60"/>
      <c r="I55" s="5"/>
    </row>
    <row r="56" spans="2:9" x14ac:dyDescent="0.35">
      <c r="B56" s="15"/>
      <c r="C56" s="33"/>
      <c r="D56" s="1">
        <f>+tblRace5G[[#This Row],[Position]]</f>
        <v>0</v>
      </c>
      <c r="E56" s="14" t="str">
        <f>IFERROR(VLOOKUP('Race5-Girl'!$C56,TeamDec!$D$9:$H$465,5,FALSE),"")</f>
        <v/>
      </c>
      <c r="F56" s="16" t="str">
        <f>IFERROR(VLOOKUP('Race5-Girl'!$C56,TeamDec!$D$9:$H$465,3,FALSE),"")</f>
        <v/>
      </c>
      <c r="G56" s="14">
        <f>COUNTIF($E$9:E56,E56)</f>
        <v>48</v>
      </c>
      <c r="H56" s="60"/>
      <c r="I56" s="5"/>
    </row>
    <row r="57" spans="2:9" x14ac:dyDescent="0.35">
      <c r="B57" s="15"/>
      <c r="C57" s="33"/>
      <c r="D57" s="1">
        <f>+tblRace5G[[#This Row],[Position]]</f>
        <v>0</v>
      </c>
      <c r="E57" s="14" t="str">
        <f>IFERROR(VLOOKUP('Race5-Girl'!$C57,TeamDec!$D$9:$H$465,5,FALSE),"")</f>
        <v/>
      </c>
      <c r="F57" s="16" t="str">
        <f>IFERROR(VLOOKUP('Race5-Girl'!$C57,TeamDec!$D$9:$H$465,3,FALSE),"")</f>
        <v/>
      </c>
      <c r="G57" s="14">
        <f>COUNTIF($E$9:E57,E57)</f>
        <v>49</v>
      </c>
      <c r="H57" s="60"/>
      <c r="I57" s="5"/>
    </row>
    <row r="58" spans="2:9" x14ac:dyDescent="0.35">
      <c r="B58" s="15"/>
      <c r="C58" s="33"/>
      <c r="D58" s="1">
        <f>+tblRace5G[[#This Row],[Position]]</f>
        <v>0</v>
      </c>
      <c r="E58" s="14" t="str">
        <f>IFERROR(VLOOKUP('Race5-Girl'!$C58,TeamDec!$D$9:$H$465,5,FALSE),"")</f>
        <v/>
      </c>
      <c r="F58" s="16" t="str">
        <f>IFERROR(VLOOKUP('Race5-Girl'!$C58,TeamDec!$D$9:$H$465,3,FALSE),"")</f>
        <v/>
      </c>
      <c r="G58" s="14">
        <f>COUNTIF($E$9:E58,E58)</f>
        <v>50</v>
      </c>
      <c r="H58" s="60"/>
      <c r="I58" s="5"/>
    </row>
    <row r="59" spans="2:9" x14ac:dyDescent="0.35">
      <c r="B59" s="15"/>
      <c r="C59" s="33"/>
      <c r="D59" s="1">
        <f>+tblRace5G[[#This Row],[Position]]</f>
        <v>0</v>
      </c>
      <c r="E59" s="14" t="str">
        <f>IFERROR(VLOOKUP('Race5-Girl'!$C59,TeamDec!$D$9:$H$465,5,FALSE),"")</f>
        <v/>
      </c>
      <c r="F59" s="16" t="str">
        <f>IFERROR(VLOOKUP('Race5-Girl'!$C59,TeamDec!$D$9:$H$465,3,FALSE),"")</f>
        <v/>
      </c>
      <c r="G59" s="14">
        <f>COUNTIF($E$9:E59,E59)</f>
        <v>51</v>
      </c>
      <c r="H59" s="60"/>
      <c r="I59" s="5"/>
    </row>
    <row r="60" spans="2:9" x14ac:dyDescent="0.35">
      <c r="B60" s="15"/>
      <c r="C60" s="33"/>
      <c r="D60" s="1">
        <f>+tblRace5G[[#This Row],[Position]]</f>
        <v>0</v>
      </c>
      <c r="E60" s="14" t="str">
        <f>IFERROR(VLOOKUP('Race5-Girl'!$C60,TeamDec!$D$9:$H$465,5,FALSE),"")</f>
        <v/>
      </c>
      <c r="F60" s="16" t="str">
        <f>IFERROR(VLOOKUP('Race5-Girl'!$C60,TeamDec!$D$9:$H$465,3,FALSE),"")</f>
        <v/>
      </c>
      <c r="G60" s="14">
        <f>COUNTIF($E$9:E60,E60)</f>
        <v>52</v>
      </c>
      <c r="H60" s="60"/>
      <c r="I60" s="5"/>
    </row>
    <row r="61" spans="2:9" x14ac:dyDescent="0.35">
      <c r="B61" s="15"/>
      <c r="C61" s="33"/>
      <c r="D61" s="1">
        <f>+tblRace5G[[#This Row],[Position]]</f>
        <v>0</v>
      </c>
      <c r="E61" s="14" t="str">
        <f>IFERROR(VLOOKUP('Race5-Girl'!$C61,TeamDec!$D$9:$H$465,5,FALSE),"")</f>
        <v/>
      </c>
      <c r="F61" s="16" t="str">
        <f>IFERROR(VLOOKUP('Race5-Girl'!$C61,TeamDec!$D$9:$H$465,3,FALSE),"")</f>
        <v/>
      </c>
      <c r="G61" s="14">
        <f>COUNTIF($E$9:E61,E61)</f>
        <v>53</v>
      </c>
      <c r="H61" s="60"/>
      <c r="I61" s="5"/>
    </row>
    <row r="62" spans="2:9" x14ac:dyDescent="0.35">
      <c r="B62" s="15"/>
      <c r="C62" s="33"/>
      <c r="D62" s="1">
        <f>+tblRace5G[[#This Row],[Position]]</f>
        <v>0</v>
      </c>
      <c r="E62" s="14" t="str">
        <f>IFERROR(VLOOKUP('Race5-Girl'!$C62,TeamDec!$D$9:$H$465,5,FALSE),"")</f>
        <v/>
      </c>
      <c r="F62" s="16" t="str">
        <f>IFERROR(VLOOKUP('Race5-Girl'!$C62,TeamDec!$D$9:$H$465,3,FALSE),"")</f>
        <v/>
      </c>
      <c r="G62" s="14">
        <f>COUNTIF($E$9:E62,E62)</f>
        <v>54</v>
      </c>
      <c r="H62" s="60"/>
      <c r="I62" s="5"/>
    </row>
    <row r="63" spans="2:9" x14ac:dyDescent="0.35">
      <c r="B63" s="15"/>
      <c r="C63" s="33"/>
      <c r="D63" s="1">
        <f>+tblRace5G[[#This Row],[Position]]</f>
        <v>0</v>
      </c>
      <c r="E63" s="14" t="str">
        <f>IFERROR(VLOOKUP('Race5-Girl'!$C63,TeamDec!$D$9:$H$465,5,FALSE),"")</f>
        <v/>
      </c>
      <c r="F63" s="16" t="str">
        <f>IFERROR(VLOOKUP('Race5-Girl'!$C63,TeamDec!$D$9:$H$465,3,FALSE),"")</f>
        <v/>
      </c>
      <c r="G63" s="14">
        <f>COUNTIF($E$9:E63,E63)</f>
        <v>55</v>
      </c>
      <c r="H63" s="60"/>
      <c r="I63" s="5"/>
    </row>
    <row r="64" spans="2:9" x14ac:dyDescent="0.35">
      <c r="B64" s="15"/>
      <c r="C64" s="33"/>
      <c r="D64" s="1">
        <f>+tblRace5G[[#This Row],[Position]]</f>
        <v>0</v>
      </c>
      <c r="E64" s="14" t="str">
        <f>IFERROR(VLOOKUP('Race5-Girl'!$C64,TeamDec!$D$9:$H$465,5,FALSE),"")</f>
        <v/>
      </c>
      <c r="F64" s="16" t="str">
        <f>IFERROR(VLOOKUP('Race5-Girl'!$C64,TeamDec!$D$9:$H$465,3,FALSE),"")</f>
        <v/>
      </c>
      <c r="G64" s="14">
        <f>COUNTIF($E$9:E64,E64)</f>
        <v>56</v>
      </c>
      <c r="H64" s="60"/>
      <c r="I64" s="5"/>
    </row>
    <row r="65" spans="2:9" x14ac:dyDescent="0.35">
      <c r="B65" s="15"/>
      <c r="C65" s="33"/>
      <c r="D65" s="1">
        <f>+tblRace5G[[#This Row],[Position]]</f>
        <v>0</v>
      </c>
      <c r="E65" s="14" t="str">
        <f>IFERROR(VLOOKUP('Race5-Girl'!$C65,TeamDec!$D$9:$H$465,5,FALSE),"")</f>
        <v/>
      </c>
      <c r="F65" s="16" t="str">
        <f>IFERROR(VLOOKUP('Race5-Girl'!$C65,TeamDec!$D$9:$H$465,3,FALSE),"")</f>
        <v/>
      </c>
      <c r="G65" s="14">
        <f>COUNTIF($E$9:E65,E65)</f>
        <v>57</v>
      </c>
      <c r="H65" s="60"/>
      <c r="I65" s="5"/>
    </row>
    <row r="66" spans="2:9" x14ac:dyDescent="0.35">
      <c r="B66" s="15"/>
      <c r="C66" s="33"/>
      <c r="D66" s="1">
        <f>+tblRace5G[[#This Row],[Position]]</f>
        <v>0</v>
      </c>
      <c r="E66" s="14" t="str">
        <f>IFERROR(VLOOKUP('Race5-Girl'!$C66,TeamDec!$D$9:$H$465,5,FALSE),"")</f>
        <v/>
      </c>
      <c r="F66" s="16" t="str">
        <f>IFERROR(VLOOKUP('Race5-Girl'!$C66,TeamDec!$D$9:$H$465,3,FALSE),"")</f>
        <v/>
      </c>
      <c r="G66" s="14">
        <f>COUNTIF($E$9:E66,E66)</f>
        <v>58</v>
      </c>
      <c r="H66" s="60"/>
      <c r="I66" s="5"/>
    </row>
    <row r="67" spans="2:9" x14ac:dyDescent="0.35">
      <c r="B67" s="15"/>
      <c r="C67" s="33"/>
      <c r="D67" s="1">
        <f>+tblRace5G[[#This Row],[Position]]</f>
        <v>0</v>
      </c>
      <c r="E67" s="14" t="str">
        <f>IFERROR(VLOOKUP('Race5-Girl'!$C67,TeamDec!$D$9:$H$465,5,FALSE),"")</f>
        <v/>
      </c>
      <c r="F67" s="16" t="str">
        <f>IFERROR(VLOOKUP('Race5-Girl'!$C67,TeamDec!$D$9:$H$465,3,FALSE),"")</f>
        <v/>
      </c>
      <c r="G67" s="14">
        <f>COUNTIF($E$9:E67,E67)</f>
        <v>59</v>
      </c>
      <c r="H67" s="60"/>
      <c r="I67" s="5"/>
    </row>
    <row r="68" spans="2:9" x14ac:dyDescent="0.35">
      <c r="B68" s="15"/>
      <c r="C68" s="33"/>
      <c r="D68" s="1">
        <f>+tblRace5G[[#This Row],[Position]]</f>
        <v>0</v>
      </c>
      <c r="E68" s="14" t="str">
        <f>IFERROR(VLOOKUP('Race5-Girl'!$C68,TeamDec!$D$9:$H$465,5,FALSE),"")</f>
        <v/>
      </c>
      <c r="F68" s="16" t="str">
        <f>IFERROR(VLOOKUP('Race5-Girl'!$C68,TeamDec!$D$9:$H$465,3,FALSE),"")</f>
        <v/>
      </c>
      <c r="G68" s="14">
        <f>COUNTIF($E$9:E68,E68)</f>
        <v>60</v>
      </c>
      <c r="H68" s="60"/>
      <c r="I68" s="5"/>
    </row>
    <row r="69" spans="2:9" x14ac:dyDescent="0.35">
      <c r="B69" s="15"/>
      <c r="C69" s="33"/>
      <c r="D69" s="1">
        <f>+tblRace5G[[#This Row],[Position]]</f>
        <v>0</v>
      </c>
      <c r="E69" s="14" t="str">
        <f>IFERROR(VLOOKUP('Race5-Girl'!$C69,TeamDec!$D$9:$H$465,5,FALSE),"")</f>
        <v/>
      </c>
      <c r="F69" s="16" t="str">
        <f>IFERROR(VLOOKUP('Race5-Girl'!$C69,TeamDec!$D$9:$H$465,3,FALSE),"")</f>
        <v/>
      </c>
      <c r="G69" s="14">
        <f>COUNTIF($E$9:E69,E69)</f>
        <v>61</v>
      </c>
      <c r="H69" s="60"/>
      <c r="I69" s="5"/>
    </row>
    <row r="70" spans="2:9" x14ac:dyDescent="0.35">
      <c r="B70" s="15"/>
      <c r="C70" s="33"/>
      <c r="D70" s="1">
        <f>+tblRace5G[[#This Row],[Position]]</f>
        <v>0</v>
      </c>
      <c r="E70" s="14" t="str">
        <f>IFERROR(VLOOKUP('Race5-Girl'!$C70,TeamDec!$D$9:$H$465,5,FALSE),"")</f>
        <v/>
      </c>
      <c r="F70" s="16" t="str">
        <f>IFERROR(VLOOKUP('Race5-Girl'!$C70,TeamDec!$D$9:$H$465,3,FALSE),"")</f>
        <v/>
      </c>
      <c r="G70" s="14">
        <f>COUNTIF($E$9:E70,E70)</f>
        <v>62</v>
      </c>
      <c r="H70" s="60"/>
      <c r="I70" s="5"/>
    </row>
    <row r="71" spans="2:9" x14ac:dyDescent="0.35">
      <c r="B71" s="15"/>
      <c r="C71" s="33"/>
      <c r="D71" s="1">
        <f>+tblRace5G[[#This Row],[Position]]</f>
        <v>0</v>
      </c>
      <c r="E71" s="14" t="str">
        <f>IFERROR(VLOOKUP('Race5-Girl'!$C71,TeamDec!$D$9:$H$465,5,FALSE),"")</f>
        <v/>
      </c>
      <c r="F71" s="16" t="str">
        <f>IFERROR(VLOOKUP('Race5-Girl'!$C71,TeamDec!$D$9:$H$465,3,FALSE),"")</f>
        <v/>
      </c>
      <c r="G71" s="14">
        <f>COUNTIF($E$9:E71,E71)</f>
        <v>63</v>
      </c>
      <c r="H71" s="60"/>
      <c r="I71" s="5"/>
    </row>
    <row r="72" spans="2:9" x14ac:dyDescent="0.35">
      <c r="B72" s="15"/>
      <c r="C72" s="33"/>
      <c r="D72" s="1">
        <f>+tblRace5G[[#This Row],[Position]]</f>
        <v>0</v>
      </c>
      <c r="E72" s="14" t="str">
        <f>IFERROR(VLOOKUP('Race5-Girl'!$C72,TeamDec!$D$9:$H$465,5,FALSE),"")</f>
        <v/>
      </c>
      <c r="F72" s="16" t="str">
        <f>IFERROR(VLOOKUP('Race5-Girl'!$C72,TeamDec!$D$9:$H$465,3,FALSE),"")</f>
        <v/>
      </c>
      <c r="G72" s="14">
        <f>COUNTIF($E$9:E72,E72)</f>
        <v>64</v>
      </c>
      <c r="H72" s="60"/>
      <c r="I72" s="5"/>
    </row>
    <row r="73" spans="2:9" x14ac:dyDescent="0.35">
      <c r="B73" s="15"/>
      <c r="C73" s="33"/>
      <c r="D73" s="1">
        <f>+tblRace5G[[#This Row],[Position]]</f>
        <v>0</v>
      </c>
      <c r="E73" s="14" t="str">
        <f>IFERROR(VLOOKUP('Race5-Girl'!$C73,TeamDec!$D$9:$H$465,5,FALSE),"")</f>
        <v/>
      </c>
      <c r="F73" s="16" t="str">
        <f>IFERROR(VLOOKUP('Race5-Girl'!$C73,TeamDec!$D$9:$H$465,3,FALSE),"")</f>
        <v/>
      </c>
      <c r="G73" s="14">
        <f>COUNTIF($E$9:E73,E73)</f>
        <v>65</v>
      </c>
      <c r="H73" s="60"/>
      <c r="I73" s="5"/>
    </row>
    <row r="74" spans="2:9" x14ac:dyDescent="0.35">
      <c r="B74" s="15"/>
      <c r="C74" s="33"/>
      <c r="D74" s="1">
        <f>+tblRace5G[[#This Row],[Position]]</f>
        <v>0</v>
      </c>
      <c r="E74" s="14" t="str">
        <f>IFERROR(VLOOKUP('Race5-Girl'!$C74,TeamDec!$D$9:$H$465,5,FALSE),"")</f>
        <v/>
      </c>
      <c r="F74" s="16" t="str">
        <f>IFERROR(VLOOKUP('Race5-Girl'!$C74,TeamDec!$D$9:$H$465,3,FALSE),"")</f>
        <v/>
      </c>
      <c r="G74" s="14">
        <f>COUNTIF($E$9:E74,E74)</f>
        <v>66</v>
      </c>
      <c r="H74" s="60"/>
      <c r="I74" s="5"/>
    </row>
    <row r="75" spans="2:9" x14ac:dyDescent="0.35">
      <c r="B75" s="15"/>
      <c r="C75" s="33"/>
      <c r="D75" s="1">
        <f>+tblRace5G[[#This Row],[Position]]</f>
        <v>0</v>
      </c>
      <c r="E75" s="14" t="str">
        <f>IFERROR(VLOOKUP('Race5-Girl'!$C75,TeamDec!$D$9:$H$465,5,FALSE),"")</f>
        <v/>
      </c>
      <c r="F75" s="16" t="str">
        <f>IFERROR(VLOOKUP('Race5-Girl'!$C75,TeamDec!$D$9:$H$465,3,FALSE),"")</f>
        <v/>
      </c>
      <c r="G75" s="14">
        <f>COUNTIF($E$9:E75,E75)</f>
        <v>67</v>
      </c>
      <c r="H75" s="60"/>
      <c r="I75" s="5"/>
    </row>
    <row r="76" spans="2:9" x14ac:dyDescent="0.35">
      <c r="B76" s="15"/>
      <c r="C76" s="33"/>
      <c r="D76" s="1">
        <f>+tblRace5G[[#This Row],[Position]]</f>
        <v>0</v>
      </c>
      <c r="E76" s="14" t="str">
        <f>IFERROR(VLOOKUP('Race5-Girl'!$C76,TeamDec!$D$9:$H$465,5,FALSE),"")</f>
        <v/>
      </c>
      <c r="F76" s="16" t="str">
        <f>IFERROR(VLOOKUP('Race5-Girl'!$C76,TeamDec!$D$9:$H$465,3,FALSE),"")</f>
        <v/>
      </c>
      <c r="G76" s="14">
        <f>COUNTIF($E$9:E76,E76)</f>
        <v>68</v>
      </c>
      <c r="H76" s="60"/>
      <c r="I76" s="5"/>
    </row>
    <row r="77" spans="2:9" x14ac:dyDescent="0.35">
      <c r="B77" s="15"/>
      <c r="C77" s="33"/>
      <c r="D77" s="1">
        <f>+tblRace5G[[#This Row],[Position]]</f>
        <v>0</v>
      </c>
      <c r="E77" s="14" t="str">
        <f>IFERROR(VLOOKUP('Race5-Girl'!$C77,TeamDec!$D$9:$H$465,5,FALSE),"")</f>
        <v/>
      </c>
      <c r="F77" s="16" t="str">
        <f>IFERROR(VLOOKUP('Race5-Girl'!$C77,TeamDec!$D$9:$H$465,3,FALSE),"")</f>
        <v/>
      </c>
      <c r="G77" s="14">
        <f>COUNTIF($E$9:E77,E77)</f>
        <v>69</v>
      </c>
      <c r="H77" s="60"/>
      <c r="I77" s="5"/>
    </row>
    <row r="78" spans="2:9" x14ac:dyDescent="0.35">
      <c r="B78" s="15"/>
      <c r="C78" s="33"/>
      <c r="D78" s="1">
        <f>+tblRace5G[[#This Row],[Position]]</f>
        <v>0</v>
      </c>
      <c r="E78" s="14" t="str">
        <f>IFERROR(VLOOKUP('Race5-Girl'!$C78,TeamDec!$D$9:$H$465,5,FALSE),"")</f>
        <v/>
      </c>
      <c r="F78" s="16" t="str">
        <f>IFERROR(VLOOKUP('Race5-Girl'!$C78,TeamDec!$D$9:$H$465,3,FALSE),"")</f>
        <v/>
      </c>
      <c r="G78" s="14">
        <f>COUNTIF($E$9:E78,E78)</f>
        <v>70</v>
      </c>
      <c r="H78" s="60"/>
      <c r="I78" s="5"/>
    </row>
    <row r="79" spans="2:9" x14ac:dyDescent="0.35">
      <c r="B79" s="15"/>
      <c r="C79" s="33"/>
      <c r="D79" s="1">
        <f>+tblRace5G[[#This Row],[Position]]</f>
        <v>0</v>
      </c>
      <c r="E79" s="14" t="str">
        <f>IFERROR(VLOOKUP('Race5-Girl'!$C79,TeamDec!$D$9:$H$465,5,FALSE),"")</f>
        <v/>
      </c>
      <c r="F79" s="16" t="str">
        <f>IFERROR(VLOOKUP('Race5-Girl'!$C79,TeamDec!$D$9:$H$465,3,FALSE),"")</f>
        <v/>
      </c>
      <c r="G79" s="14">
        <f>COUNTIF($E$9:E79,E79)</f>
        <v>71</v>
      </c>
      <c r="H79" s="60"/>
      <c r="I79" s="5"/>
    </row>
    <row r="80" spans="2:9" x14ac:dyDescent="0.35">
      <c r="B80" s="15"/>
      <c r="C80" s="33"/>
      <c r="D80" s="1">
        <f>+tblRace5G[[#This Row],[Position]]</f>
        <v>0</v>
      </c>
      <c r="E80" s="14" t="str">
        <f>IFERROR(VLOOKUP('Race5-Girl'!$C80,TeamDec!$D$9:$H$465,5,FALSE),"")</f>
        <v/>
      </c>
      <c r="F80" s="16" t="str">
        <f>IFERROR(VLOOKUP('Race5-Girl'!$C80,TeamDec!$D$9:$H$465,3,FALSE),"")</f>
        <v/>
      </c>
      <c r="G80" s="14">
        <f>COUNTIF($E$9:E80,E80)</f>
        <v>72</v>
      </c>
      <c r="H80" s="60"/>
      <c r="I80" s="5"/>
    </row>
    <row r="81" spans="2:9" x14ac:dyDescent="0.35">
      <c r="B81" s="15"/>
      <c r="C81" s="33"/>
      <c r="D81" s="1">
        <f>+tblRace5G[[#This Row],[Position]]</f>
        <v>0</v>
      </c>
      <c r="E81" s="14" t="str">
        <f>IFERROR(VLOOKUP('Race5-Girl'!$C81,TeamDec!$D$9:$H$465,5,FALSE),"")</f>
        <v/>
      </c>
      <c r="F81" s="16" t="str">
        <f>IFERROR(VLOOKUP('Race5-Girl'!$C81,TeamDec!$D$9:$H$465,3,FALSE),"")</f>
        <v/>
      </c>
      <c r="G81" s="14">
        <f>COUNTIF($E$9:E81,E81)</f>
        <v>73</v>
      </c>
      <c r="H81" s="60"/>
      <c r="I81" s="5"/>
    </row>
    <row r="82" spans="2:9" x14ac:dyDescent="0.35">
      <c r="B82" s="15"/>
      <c r="C82" s="33"/>
      <c r="D82" s="1">
        <f>+tblRace5G[[#This Row],[Position]]</f>
        <v>0</v>
      </c>
      <c r="E82" s="14" t="str">
        <f>IFERROR(VLOOKUP('Race5-Girl'!$C82,TeamDec!$D$9:$H$465,5,FALSE),"")</f>
        <v/>
      </c>
      <c r="F82" s="16" t="str">
        <f>IFERROR(VLOOKUP('Race5-Girl'!$C82,TeamDec!$D$9:$H$465,3,FALSE),"")</f>
        <v/>
      </c>
      <c r="G82" s="14">
        <f>COUNTIF($E$9:E82,E82)</f>
        <v>74</v>
      </c>
      <c r="H82" s="60"/>
      <c r="I82" s="5"/>
    </row>
    <row r="83" spans="2:9" x14ac:dyDescent="0.35">
      <c r="B83" s="15"/>
      <c r="C83" s="33"/>
      <c r="D83" s="1">
        <f>+tblRace5G[[#This Row],[Position]]</f>
        <v>0</v>
      </c>
      <c r="E83" s="14" t="str">
        <f>IFERROR(VLOOKUP('Race5-Girl'!$C83,TeamDec!$D$9:$H$465,5,FALSE),"")</f>
        <v/>
      </c>
      <c r="F83" s="16" t="str">
        <f>IFERROR(VLOOKUP('Race5-Girl'!$C83,TeamDec!$D$9:$H$465,3,FALSE),"")</f>
        <v/>
      </c>
      <c r="G83" s="14">
        <f>COUNTIF($E$9:E83,E83)</f>
        <v>75</v>
      </c>
      <c r="H83" s="60"/>
      <c r="I83" s="5"/>
    </row>
    <row r="84" spans="2:9" x14ac:dyDescent="0.35">
      <c r="B84" s="15"/>
      <c r="C84" s="33"/>
      <c r="D84" s="1">
        <f>+tblRace5G[[#This Row],[Position]]</f>
        <v>0</v>
      </c>
      <c r="E84" s="14" t="str">
        <f>IFERROR(VLOOKUP('Race5-Girl'!$C84,TeamDec!$D$9:$H$465,5,FALSE),"")</f>
        <v/>
      </c>
      <c r="F84" s="16" t="str">
        <f>IFERROR(VLOOKUP('Race5-Girl'!$C84,TeamDec!$D$9:$H$465,3,FALSE),"")</f>
        <v/>
      </c>
      <c r="G84" s="14">
        <f>COUNTIF($E$9:E84,E84)</f>
        <v>76</v>
      </c>
      <c r="H84" s="60"/>
      <c r="I84" s="5"/>
    </row>
    <row r="85" spans="2:9" x14ac:dyDescent="0.35">
      <c r="B85" s="15"/>
      <c r="C85" s="33"/>
      <c r="D85" s="1">
        <f>+tblRace5G[[#This Row],[Position]]</f>
        <v>0</v>
      </c>
      <c r="E85" s="14" t="str">
        <f>IFERROR(VLOOKUP('Race5-Girl'!$C85,TeamDec!$D$9:$H$465,5,FALSE),"")</f>
        <v/>
      </c>
      <c r="F85" s="16" t="str">
        <f>IFERROR(VLOOKUP('Race5-Girl'!$C85,TeamDec!$D$9:$H$465,3,FALSE),"")</f>
        <v/>
      </c>
      <c r="G85" s="14">
        <f>COUNTIF($E$9:E85,E85)</f>
        <v>77</v>
      </c>
      <c r="H85" s="60"/>
      <c r="I85" s="5"/>
    </row>
    <row r="86" spans="2:9" x14ac:dyDescent="0.35">
      <c r="B86" s="15"/>
      <c r="C86" s="33"/>
      <c r="D86" s="1">
        <f>+tblRace5G[[#This Row],[Position]]</f>
        <v>0</v>
      </c>
      <c r="E86" s="14" t="str">
        <f>IFERROR(VLOOKUP('Race5-Girl'!$C86,TeamDec!$D$9:$H$465,5,FALSE),"")</f>
        <v/>
      </c>
      <c r="F86" s="16" t="str">
        <f>IFERROR(VLOOKUP('Race5-Girl'!$C86,TeamDec!$D$9:$H$465,3,FALSE),"")</f>
        <v/>
      </c>
      <c r="G86" s="14">
        <f>COUNTIF($E$9:E86,E86)</f>
        <v>78</v>
      </c>
      <c r="H86" s="60"/>
      <c r="I86" s="5"/>
    </row>
    <row r="87" spans="2:9" x14ac:dyDescent="0.35">
      <c r="B87" s="15"/>
      <c r="C87" s="33"/>
      <c r="D87" s="1">
        <f>+tblRace5G[[#This Row],[Position]]</f>
        <v>0</v>
      </c>
      <c r="E87" s="14" t="str">
        <f>IFERROR(VLOOKUP('Race5-Girl'!$C87,TeamDec!$D$9:$H$465,5,FALSE),"")</f>
        <v/>
      </c>
      <c r="F87" s="16" t="str">
        <f>IFERROR(VLOOKUP('Race5-Girl'!$C87,TeamDec!$D$9:$H$465,3,FALSE),"")</f>
        <v/>
      </c>
      <c r="G87" s="14">
        <f>COUNTIF($E$9:E87,E87)</f>
        <v>79</v>
      </c>
      <c r="H87" s="60"/>
      <c r="I87" s="5"/>
    </row>
    <row r="88" spans="2:9" x14ac:dyDescent="0.35">
      <c r="B88" s="15"/>
      <c r="C88" s="33"/>
      <c r="D88" s="1">
        <f>+tblRace5G[[#This Row],[Position]]</f>
        <v>0</v>
      </c>
      <c r="E88" s="14" t="str">
        <f>IFERROR(VLOOKUP('Race5-Girl'!$C88,TeamDec!$D$9:$H$465,5,FALSE),"")</f>
        <v/>
      </c>
      <c r="F88" s="16" t="str">
        <f>IFERROR(VLOOKUP('Race5-Girl'!$C88,TeamDec!$D$9:$H$465,3,FALSE),"")</f>
        <v/>
      </c>
      <c r="G88" s="14">
        <f>COUNTIF($E$9:E88,E88)</f>
        <v>80</v>
      </c>
      <c r="H88" s="60"/>
      <c r="I88" s="5"/>
    </row>
    <row r="89" spans="2:9" x14ac:dyDescent="0.35">
      <c r="B89" s="15"/>
      <c r="C89" s="33"/>
      <c r="D89" s="1">
        <f>+tblRace5G[[#This Row],[Position]]</f>
        <v>0</v>
      </c>
      <c r="E89" s="14" t="str">
        <f>IFERROR(VLOOKUP('Race5-Girl'!$C89,TeamDec!$D$9:$H$465,5,FALSE),"")</f>
        <v/>
      </c>
      <c r="F89" s="16" t="str">
        <f>IFERROR(VLOOKUP('Race5-Girl'!$C89,TeamDec!$D$9:$H$465,3,FALSE),"")</f>
        <v/>
      </c>
      <c r="G89" s="14">
        <f>COUNTIF($E$9:E89,E89)</f>
        <v>81</v>
      </c>
      <c r="H89" s="60"/>
      <c r="I89" s="5"/>
    </row>
    <row r="90" spans="2:9" x14ac:dyDescent="0.35">
      <c r="B90" s="15"/>
      <c r="C90" s="33"/>
      <c r="D90" s="1">
        <f>+tblRace5G[[#This Row],[Position]]</f>
        <v>0</v>
      </c>
      <c r="E90" s="14" t="str">
        <f>IFERROR(VLOOKUP('Race5-Girl'!$C90,TeamDec!$D$9:$H$465,5,FALSE),"")</f>
        <v/>
      </c>
      <c r="F90" s="16" t="str">
        <f>IFERROR(VLOOKUP('Race5-Girl'!$C90,TeamDec!$D$9:$H$465,3,FALSE),"")</f>
        <v/>
      </c>
      <c r="G90" s="14">
        <f>COUNTIF($E$9:E90,E90)</f>
        <v>82</v>
      </c>
      <c r="H90" s="60"/>
      <c r="I90" s="5"/>
    </row>
    <row r="91" spans="2:9" x14ac:dyDescent="0.35">
      <c r="B91" s="15"/>
      <c r="C91" s="33"/>
      <c r="D91" s="1">
        <f>+tblRace5G[[#This Row],[Position]]</f>
        <v>0</v>
      </c>
      <c r="E91" s="14" t="str">
        <f>IFERROR(VLOOKUP('Race5-Girl'!$C91,TeamDec!$D$9:$H$465,5,FALSE),"")</f>
        <v/>
      </c>
      <c r="F91" s="16" t="str">
        <f>IFERROR(VLOOKUP('Race5-Girl'!$C91,TeamDec!$D$9:$H$465,3,FALSE),"")</f>
        <v/>
      </c>
      <c r="G91" s="14">
        <f>COUNTIF($E$9:E91,E91)</f>
        <v>83</v>
      </c>
      <c r="H91" s="60"/>
      <c r="I91" s="5"/>
    </row>
    <row r="92" spans="2:9" x14ac:dyDescent="0.35">
      <c r="B92" s="15"/>
      <c r="C92" s="33"/>
      <c r="D92" s="1">
        <f>+tblRace5G[[#This Row],[Position]]</f>
        <v>0</v>
      </c>
      <c r="E92" s="14" t="str">
        <f>IFERROR(VLOOKUP('Race5-Girl'!$C92,TeamDec!$D$9:$H$465,5,FALSE),"")</f>
        <v/>
      </c>
      <c r="F92" s="16" t="str">
        <f>IFERROR(VLOOKUP('Race5-Girl'!$C92,TeamDec!$D$9:$H$465,3,FALSE),"")</f>
        <v/>
      </c>
      <c r="G92" s="14">
        <f>COUNTIF($E$9:E92,E92)</f>
        <v>84</v>
      </c>
      <c r="H92" s="60"/>
      <c r="I92" s="5"/>
    </row>
    <row r="93" spans="2:9" x14ac:dyDescent="0.35">
      <c r="B93" s="15"/>
      <c r="C93" s="33"/>
      <c r="D93" s="1">
        <f>+tblRace5G[[#This Row],[Position]]</f>
        <v>0</v>
      </c>
      <c r="E93" s="14" t="str">
        <f>IFERROR(VLOOKUP('Race5-Girl'!$C93,TeamDec!$D$9:$H$465,5,FALSE),"")</f>
        <v/>
      </c>
      <c r="F93" s="16" t="str">
        <f>IFERROR(VLOOKUP('Race5-Girl'!$C93,TeamDec!$D$9:$H$465,3,FALSE),"")</f>
        <v/>
      </c>
      <c r="G93" s="14">
        <f>COUNTIF($E$9:E93,E93)</f>
        <v>85</v>
      </c>
      <c r="H93" s="60"/>
      <c r="I93" s="5"/>
    </row>
    <row r="94" spans="2:9" x14ac:dyDescent="0.35">
      <c r="B94" s="15"/>
      <c r="C94" s="33"/>
      <c r="D94" s="1">
        <f>+tblRace5G[[#This Row],[Position]]</f>
        <v>0</v>
      </c>
      <c r="E94" s="14" t="str">
        <f>IFERROR(VLOOKUP('Race5-Girl'!$C94,TeamDec!$D$9:$H$465,5,FALSE),"")</f>
        <v/>
      </c>
      <c r="F94" s="16" t="str">
        <f>IFERROR(VLOOKUP('Race5-Girl'!$C94,TeamDec!$D$9:$H$465,3,FALSE),"")</f>
        <v/>
      </c>
      <c r="G94" s="14">
        <f>COUNTIF($E$9:E94,E94)</f>
        <v>86</v>
      </c>
      <c r="H94" s="60"/>
      <c r="I94" s="5"/>
    </row>
    <row r="95" spans="2:9" x14ac:dyDescent="0.35">
      <c r="B95" s="15"/>
      <c r="C95" s="33"/>
      <c r="D95" s="1">
        <f>+tblRace5G[[#This Row],[Position]]</f>
        <v>0</v>
      </c>
      <c r="E95" s="14" t="str">
        <f>IFERROR(VLOOKUP('Race5-Girl'!$C95,TeamDec!$D$9:$H$465,5,FALSE),"")</f>
        <v/>
      </c>
      <c r="F95" s="16" t="str">
        <f>IFERROR(VLOOKUP('Race5-Girl'!$C95,TeamDec!$D$9:$H$465,3,FALSE),"")</f>
        <v/>
      </c>
      <c r="G95" s="14">
        <f>COUNTIF($E$9:E95,E95)</f>
        <v>87</v>
      </c>
      <c r="H95" s="60"/>
      <c r="I95" s="5"/>
    </row>
    <row r="96" spans="2:9" x14ac:dyDescent="0.35">
      <c r="B96" s="15"/>
      <c r="C96" s="33"/>
      <c r="D96" s="1">
        <f>+tblRace5G[[#This Row],[Position]]</f>
        <v>0</v>
      </c>
      <c r="E96" s="14" t="str">
        <f>IFERROR(VLOOKUP('Race5-Girl'!$C96,TeamDec!$D$9:$H$465,5,FALSE),"")</f>
        <v/>
      </c>
      <c r="F96" s="16" t="str">
        <f>IFERROR(VLOOKUP('Race5-Girl'!$C96,TeamDec!$D$9:$H$465,3,FALSE),"")</f>
        <v/>
      </c>
      <c r="G96" s="14">
        <f>COUNTIF($E$9:E96,E96)</f>
        <v>88</v>
      </c>
      <c r="H96" s="60"/>
      <c r="I96" s="5"/>
    </row>
    <row r="97" spans="2:9" x14ac:dyDescent="0.35">
      <c r="B97" s="15"/>
      <c r="C97" s="33"/>
      <c r="D97" s="1">
        <f>+tblRace5G[[#This Row],[Position]]</f>
        <v>0</v>
      </c>
      <c r="E97" s="14" t="str">
        <f>IFERROR(VLOOKUP('Race5-Girl'!$C97,TeamDec!$D$9:$H$465,5,FALSE),"")</f>
        <v/>
      </c>
      <c r="F97" s="16" t="str">
        <f>IFERROR(VLOOKUP('Race5-Girl'!$C97,TeamDec!$D$9:$H$465,3,FALSE),"")</f>
        <v/>
      </c>
      <c r="G97" s="14">
        <f>COUNTIF($E$9:E97,E97)</f>
        <v>89</v>
      </c>
      <c r="H97" s="60"/>
      <c r="I97" s="5"/>
    </row>
    <row r="98" spans="2:9" x14ac:dyDescent="0.35">
      <c r="B98" s="15"/>
      <c r="C98" s="33"/>
      <c r="D98" s="1">
        <f>+tblRace5G[[#This Row],[Position]]</f>
        <v>0</v>
      </c>
      <c r="E98" s="14" t="str">
        <f>IFERROR(VLOOKUP('Race5-Girl'!$C98,TeamDec!$D$9:$H$465,5,FALSE),"")</f>
        <v/>
      </c>
      <c r="F98" s="16" t="str">
        <f>IFERROR(VLOOKUP('Race5-Girl'!$C98,TeamDec!$D$9:$H$465,3,FALSE),"")</f>
        <v/>
      </c>
      <c r="G98" s="14">
        <f>COUNTIF($E$9:E98,E98)</f>
        <v>90</v>
      </c>
      <c r="H98" s="60"/>
      <c r="I98" s="5"/>
    </row>
    <row r="99" spans="2:9" x14ac:dyDescent="0.35">
      <c r="B99" s="15"/>
      <c r="C99" s="33"/>
      <c r="D99" s="1">
        <f>+tblRace5G[[#This Row],[Position]]</f>
        <v>0</v>
      </c>
      <c r="E99" s="14" t="str">
        <f>IFERROR(VLOOKUP('Race5-Girl'!$C99,TeamDec!$D$9:$H$465,5,FALSE),"")</f>
        <v/>
      </c>
      <c r="F99" s="16" t="str">
        <f>IFERROR(VLOOKUP('Race5-Girl'!$C99,TeamDec!$D$9:$H$465,3,FALSE),"")</f>
        <v/>
      </c>
      <c r="G99" s="14">
        <f>COUNTIF($E$9:E99,E99)</f>
        <v>91</v>
      </c>
      <c r="H99" s="60"/>
      <c r="I99" s="5"/>
    </row>
    <row r="100" spans="2:9" x14ac:dyDescent="0.35">
      <c r="B100" s="15"/>
      <c r="C100" s="33"/>
      <c r="D100" s="1">
        <f>+tblRace5G[[#This Row],[Position]]</f>
        <v>0</v>
      </c>
      <c r="E100" s="14" t="str">
        <f>IFERROR(VLOOKUP('Race5-Girl'!$C100,TeamDec!$D$9:$H$465,5,FALSE),"")</f>
        <v/>
      </c>
      <c r="F100" s="16" t="str">
        <f>IFERROR(VLOOKUP('Race5-Girl'!$C100,TeamDec!$D$9:$H$465,3,FALSE),"")</f>
        <v/>
      </c>
      <c r="G100" s="14">
        <f>COUNTIF($E$9:E100,E100)</f>
        <v>92</v>
      </c>
      <c r="H100" s="60"/>
      <c r="I100" s="5"/>
    </row>
    <row r="101" spans="2:9" x14ac:dyDescent="0.35">
      <c r="B101" s="15"/>
      <c r="C101" s="33"/>
      <c r="D101" s="1">
        <f>+tblRace5G[[#This Row],[Position]]</f>
        <v>0</v>
      </c>
      <c r="E101" s="14" t="str">
        <f>IFERROR(VLOOKUP('Race5-Girl'!$C101,TeamDec!$D$9:$H$465,5,FALSE),"")</f>
        <v/>
      </c>
      <c r="F101" s="16" t="str">
        <f>IFERROR(VLOOKUP('Race5-Girl'!$C101,TeamDec!$D$9:$H$465,3,FALSE),"")</f>
        <v/>
      </c>
      <c r="G101" s="14">
        <f>COUNTIF($E$9:E101,E101)</f>
        <v>93</v>
      </c>
      <c r="H101" s="60"/>
      <c r="I101" s="5"/>
    </row>
    <row r="102" spans="2:9" x14ac:dyDescent="0.35">
      <c r="B102" s="15"/>
      <c r="C102" s="33"/>
      <c r="D102" s="1">
        <f>+tblRace5G[[#This Row],[Position]]</f>
        <v>0</v>
      </c>
      <c r="E102" s="14" t="str">
        <f>IFERROR(VLOOKUP('Race5-Girl'!$C102,TeamDec!$D$9:$H$465,5,FALSE),"")</f>
        <v/>
      </c>
      <c r="F102" s="16" t="str">
        <f>IFERROR(VLOOKUP('Race5-Girl'!$C102,TeamDec!$D$9:$H$465,3,FALSE),"")</f>
        <v/>
      </c>
      <c r="G102" s="14">
        <f>COUNTIF($E$9:E102,E102)</f>
        <v>94</v>
      </c>
      <c r="H102" s="60"/>
      <c r="I102" s="5"/>
    </row>
    <row r="103" spans="2:9" x14ac:dyDescent="0.35">
      <c r="B103" s="15"/>
      <c r="C103" s="33"/>
      <c r="D103" s="1">
        <f>+tblRace5G[[#This Row],[Position]]</f>
        <v>0</v>
      </c>
      <c r="E103" s="14" t="str">
        <f>IFERROR(VLOOKUP('Race5-Girl'!$C103,TeamDec!$D$9:$H$465,5,FALSE),"")</f>
        <v/>
      </c>
      <c r="F103" s="16" t="str">
        <f>IFERROR(VLOOKUP('Race5-Girl'!$C103,TeamDec!$D$9:$H$465,3,FALSE),"")</f>
        <v/>
      </c>
      <c r="G103" s="14">
        <f>COUNTIF($E$9:E103,E103)</f>
        <v>95</v>
      </c>
      <c r="H103" s="60"/>
      <c r="I103" s="5"/>
    </row>
    <row r="104" spans="2:9" x14ac:dyDescent="0.35">
      <c r="B104" s="15"/>
      <c r="C104" s="33"/>
      <c r="D104" s="1">
        <f>+tblRace5G[[#This Row],[Position]]</f>
        <v>0</v>
      </c>
      <c r="E104" s="14" t="str">
        <f>IFERROR(VLOOKUP('Race5-Girl'!$C104,TeamDec!$D$9:$H$465,5,FALSE),"")</f>
        <v/>
      </c>
      <c r="F104" s="16" t="str">
        <f>IFERROR(VLOOKUP('Race5-Girl'!$C104,TeamDec!$D$9:$H$465,3,FALSE),"")</f>
        <v/>
      </c>
      <c r="G104" s="14">
        <f>COUNTIF($E$9:E104,E104)</f>
        <v>96</v>
      </c>
      <c r="H104" s="60"/>
      <c r="I104" s="5"/>
    </row>
    <row r="105" spans="2:9" x14ac:dyDescent="0.35">
      <c r="B105" s="15"/>
      <c r="C105" s="33"/>
      <c r="D105" s="1">
        <f>+tblRace5G[[#This Row],[Position]]</f>
        <v>0</v>
      </c>
      <c r="E105" s="14" t="str">
        <f>IFERROR(VLOOKUP('Race5-Girl'!$C105,TeamDec!$D$9:$H$465,5,FALSE),"")</f>
        <v/>
      </c>
      <c r="F105" s="16" t="str">
        <f>IFERROR(VLOOKUP('Race5-Girl'!$C105,TeamDec!$D$9:$H$465,3,FALSE),"")</f>
        <v/>
      </c>
      <c r="G105" s="14">
        <f>COUNTIF($E$9:E105,E105)</f>
        <v>97</v>
      </c>
      <c r="H105" s="60"/>
      <c r="I105" s="5"/>
    </row>
    <row r="106" spans="2:9" x14ac:dyDescent="0.35">
      <c r="B106" s="15"/>
      <c r="C106" s="33"/>
      <c r="D106" s="1">
        <f>+tblRace5G[[#This Row],[Position]]</f>
        <v>0</v>
      </c>
      <c r="E106" s="14" t="str">
        <f>IFERROR(VLOOKUP('Race5-Girl'!$C106,TeamDec!$D$9:$H$465,5,FALSE),"")</f>
        <v/>
      </c>
      <c r="F106" s="16" t="str">
        <f>IFERROR(VLOOKUP('Race5-Girl'!$C106,TeamDec!$D$9:$H$465,3,FALSE),"")</f>
        <v/>
      </c>
      <c r="G106" s="14">
        <f>COUNTIF($E$9:E106,E106)</f>
        <v>98</v>
      </c>
      <c r="H106" s="60"/>
      <c r="I106" s="5"/>
    </row>
    <row r="107" spans="2:9" x14ac:dyDescent="0.35">
      <c r="B107" s="15"/>
      <c r="C107" s="33"/>
      <c r="D107" s="1">
        <f>+tblRace5G[[#This Row],[Position]]</f>
        <v>0</v>
      </c>
      <c r="E107" s="14" t="str">
        <f>IFERROR(VLOOKUP('Race5-Girl'!$C107,TeamDec!$D$9:$H$465,5,FALSE),"")</f>
        <v/>
      </c>
      <c r="F107" s="16" t="str">
        <f>IFERROR(VLOOKUP('Race5-Girl'!$C107,TeamDec!$D$9:$H$465,3,FALSE),"")</f>
        <v/>
      </c>
      <c r="G107" s="14">
        <f>COUNTIF($E$9:E107,E107)</f>
        <v>99</v>
      </c>
      <c r="H107" s="60"/>
      <c r="I107" s="5"/>
    </row>
    <row r="108" spans="2:9" x14ac:dyDescent="0.35">
      <c r="B108" s="15"/>
      <c r="C108" s="33"/>
      <c r="D108" s="1">
        <f>+tblRace5G[[#This Row],[Position]]</f>
        <v>0</v>
      </c>
      <c r="E108" s="14" t="str">
        <f>IFERROR(VLOOKUP('Race5-Girl'!$C108,TeamDec!$D$9:$H$465,5,FALSE),"")</f>
        <v/>
      </c>
      <c r="F108" s="16" t="str">
        <f>IFERROR(VLOOKUP('Race5-Girl'!$C108,TeamDec!$D$9:$H$465,3,FALSE),"")</f>
        <v/>
      </c>
      <c r="G108" s="14">
        <f>COUNTIF($E$9:E108,E108)</f>
        <v>100</v>
      </c>
      <c r="H108" s="60"/>
      <c r="I108" s="5"/>
    </row>
    <row r="109" spans="2:9" x14ac:dyDescent="0.35">
      <c r="B109" s="15"/>
      <c r="C109" s="33"/>
      <c r="D109" s="1">
        <f>+tblRace5G[[#This Row],[Position]]</f>
        <v>0</v>
      </c>
      <c r="E109" s="14" t="str">
        <f>IFERROR(VLOOKUP('Race5-Girl'!$C109,TeamDec!$D$9:$H$465,5,FALSE),"")</f>
        <v/>
      </c>
      <c r="F109" s="16" t="str">
        <f>IFERROR(VLOOKUP('Race5-Girl'!$C109,TeamDec!$D$9:$H$465,3,FALSE),"")</f>
        <v/>
      </c>
      <c r="G109" s="14">
        <f>COUNTIF($E$9:E109,E109)</f>
        <v>101</v>
      </c>
      <c r="H109" s="60"/>
      <c r="I109" s="5"/>
    </row>
    <row r="110" spans="2:9" x14ac:dyDescent="0.35">
      <c r="B110" s="15"/>
      <c r="C110" s="33"/>
      <c r="D110" s="1">
        <f>+tblRace5G[[#This Row],[Position]]</f>
        <v>0</v>
      </c>
      <c r="E110" s="14" t="str">
        <f>IFERROR(VLOOKUP('Race5-Girl'!$C110,TeamDec!$D$9:$H$465,5,FALSE),"")</f>
        <v/>
      </c>
      <c r="F110" s="16" t="str">
        <f>IFERROR(VLOOKUP('Race5-Girl'!$C110,TeamDec!$D$9:$H$465,3,FALSE),"")</f>
        <v/>
      </c>
      <c r="G110" s="14">
        <f>COUNTIF($E$9:E110,E110)</f>
        <v>102</v>
      </c>
      <c r="H110" s="60"/>
      <c r="I110" s="5"/>
    </row>
    <row r="111" spans="2:9" x14ac:dyDescent="0.35">
      <c r="B111" s="15"/>
      <c r="C111" s="33"/>
      <c r="D111" s="1">
        <f>+tblRace5G[[#This Row],[Position]]</f>
        <v>0</v>
      </c>
      <c r="E111" s="14" t="str">
        <f>IFERROR(VLOOKUP('Race5-Girl'!$C111,TeamDec!$D$9:$H$465,5,FALSE),"")</f>
        <v/>
      </c>
      <c r="F111" s="16" t="str">
        <f>IFERROR(VLOOKUP('Race5-Girl'!$C111,TeamDec!$D$9:$H$465,3,FALSE),"")</f>
        <v/>
      </c>
      <c r="G111" s="14">
        <f>COUNTIF($E$9:E111,E111)</f>
        <v>103</v>
      </c>
      <c r="H111" s="60"/>
      <c r="I111" s="5"/>
    </row>
    <row r="112" spans="2:9" x14ac:dyDescent="0.35">
      <c r="B112" s="15"/>
      <c r="C112" s="33"/>
      <c r="D112" s="1">
        <f>+tblRace5G[[#This Row],[Position]]</f>
        <v>0</v>
      </c>
      <c r="E112" s="14" t="str">
        <f>IFERROR(VLOOKUP('Race5-Girl'!$C112,TeamDec!$D$9:$H$465,5,FALSE),"")</f>
        <v/>
      </c>
      <c r="F112" s="16" t="str">
        <f>IFERROR(VLOOKUP('Race5-Girl'!$C112,TeamDec!$D$9:$H$465,3,FALSE),"")</f>
        <v/>
      </c>
      <c r="G112" s="14">
        <f>COUNTIF($E$9:E112,E112)</f>
        <v>104</v>
      </c>
      <c r="H112" s="60"/>
      <c r="I112" s="5"/>
    </row>
    <row r="113" spans="2:9" x14ac:dyDescent="0.35">
      <c r="B113" s="15"/>
      <c r="C113" s="33"/>
      <c r="D113" s="1">
        <f>+tblRace5G[[#This Row],[Position]]</f>
        <v>0</v>
      </c>
      <c r="E113" s="14" t="str">
        <f>IFERROR(VLOOKUP('Race5-Girl'!$C113,TeamDec!$D$9:$H$465,5,FALSE),"")</f>
        <v/>
      </c>
      <c r="F113" s="16" t="str">
        <f>IFERROR(VLOOKUP('Race5-Girl'!$C113,TeamDec!$D$9:$H$465,3,FALSE),"")</f>
        <v/>
      </c>
      <c r="G113" s="14">
        <f>COUNTIF($E$9:E113,E113)</f>
        <v>105</v>
      </c>
      <c r="H113" s="60"/>
      <c r="I113" s="5"/>
    </row>
    <row r="114" spans="2:9" x14ac:dyDescent="0.35">
      <c r="B114" s="15"/>
      <c r="C114" s="33"/>
      <c r="D114" s="1">
        <f>+tblRace5G[[#This Row],[Position]]</f>
        <v>0</v>
      </c>
      <c r="E114" s="14" t="str">
        <f>IFERROR(VLOOKUP('Race5-Girl'!$C114,TeamDec!$D$9:$H$465,5,FALSE),"")</f>
        <v/>
      </c>
      <c r="F114" s="16" t="str">
        <f>IFERROR(VLOOKUP('Race5-Girl'!$C114,TeamDec!$D$9:$H$465,3,FALSE),"")</f>
        <v/>
      </c>
      <c r="G114" s="14">
        <f>COUNTIF($E$9:E114,E114)</f>
        <v>106</v>
      </c>
      <c r="H114" s="60"/>
      <c r="I114" s="5"/>
    </row>
    <row r="115" spans="2:9" x14ac:dyDescent="0.35">
      <c r="B115" s="15"/>
      <c r="C115" s="33"/>
      <c r="D115" s="1">
        <f>+tblRace5G[[#This Row],[Position]]</f>
        <v>0</v>
      </c>
      <c r="E115" s="14" t="str">
        <f>IFERROR(VLOOKUP('Race5-Girl'!$C115,TeamDec!$D$9:$H$465,5,FALSE),"")</f>
        <v/>
      </c>
      <c r="F115" s="16" t="str">
        <f>IFERROR(VLOOKUP('Race5-Girl'!$C115,TeamDec!$D$9:$H$465,3,FALSE),"")</f>
        <v/>
      </c>
      <c r="G115" s="14">
        <f>COUNTIF($E$9:E115,E115)</f>
        <v>107</v>
      </c>
      <c r="H115" s="60"/>
      <c r="I115" s="5"/>
    </row>
    <row r="116" spans="2:9" x14ac:dyDescent="0.35">
      <c r="B116" s="15"/>
      <c r="C116" s="33"/>
      <c r="D116" s="1">
        <f>+tblRace5G[[#This Row],[Position]]</f>
        <v>0</v>
      </c>
      <c r="E116" s="14" t="str">
        <f>IFERROR(VLOOKUP('Race5-Girl'!$C116,TeamDec!$D$9:$H$465,5,FALSE),"")</f>
        <v/>
      </c>
      <c r="F116" s="16" t="str">
        <f>IFERROR(VLOOKUP('Race5-Girl'!$C116,TeamDec!$D$9:$H$465,3,FALSE),"")</f>
        <v/>
      </c>
      <c r="G116" s="14">
        <f>COUNTIF($E$9:E116,E116)</f>
        <v>108</v>
      </c>
      <c r="H116" s="60"/>
      <c r="I116" s="5"/>
    </row>
    <row r="117" spans="2:9" x14ac:dyDescent="0.35">
      <c r="B117" s="15"/>
      <c r="C117" s="33"/>
      <c r="D117" s="1">
        <f>+tblRace5G[[#This Row],[Position]]</f>
        <v>0</v>
      </c>
      <c r="E117" s="14" t="str">
        <f>IFERROR(VLOOKUP('Race5-Girl'!$C117,TeamDec!$D$9:$H$465,5,FALSE),"")</f>
        <v/>
      </c>
      <c r="F117" s="16" t="str">
        <f>IFERROR(VLOOKUP('Race5-Girl'!$C117,TeamDec!$D$9:$H$465,3,FALSE),"")</f>
        <v/>
      </c>
      <c r="G117" s="14">
        <f>COUNTIF($E$9:E117,E117)</f>
        <v>109</v>
      </c>
      <c r="H117" s="60"/>
      <c r="I117" s="5"/>
    </row>
    <row r="118" spans="2:9" x14ac:dyDescent="0.35">
      <c r="B118" s="15"/>
      <c r="C118" s="33"/>
      <c r="D118" s="1">
        <f>+tblRace5G[[#This Row],[Position]]</f>
        <v>0</v>
      </c>
      <c r="E118" s="14" t="str">
        <f>IFERROR(VLOOKUP('Race5-Girl'!$C118,TeamDec!$D$9:$H$465,5,FALSE),"")</f>
        <v/>
      </c>
      <c r="F118" s="16" t="str">
        <f>IFERROR(VLOOKUP('Race5-Girl'!$C118,TeamDec!$D$9:$H$465,3,FALSE),"")</f>
        <v/>
      </c>
      <c r="G118" s="14">
        <f>COUNTIF($E$9:E118,E118)</f>
        <v>110</v>
      </c>
      <c r="H118" s="60"/>
      <c r="I118" s="5"/>
    </row>
    <row r="119" spans="2:9" x14ac:dyDescent="0.35">
      <c r="B119" s="15"/>
      <c r="C119" s="33"/>
      <c r="D119" s="1">
        <f>+tblRace5G[[#This Row],[Position]]</f>
        <v>0</v>
      </c>
      <c r="E119" s="14" t="str">
        <f>IFERROR(VLOOKUP('Race5-Girl'!$C119,TeamDec!$D$9:$H$465,5,FALSE),"")</f>
        <v/>
      </c>
      <c r="F119" s="16" t="str">
        <f>IFERROR(VLOOKUP('Race5-Girl'!$C119,TeamDec!$D$9:$H$465,3,FALSE),"")</f>
        <v/>
      </c>
      <c r="G119" s="14">
        <f>COUNTIF($E$9:E119,E119)</f>
        <v>111</v>
      </c>
      <c r="H119" s="60"/>
      <c r="I119" s="5"/>
    </row>
    <row r="120" spans="2:9" x14ac:dyDescent="0.35">
      <c r="B120" s="15"/>
      <c r="C120" s="33"/>
      <c r="D120" s="1">
        <f>+tblRace5G[[#This Row],[Position]]</f>
        <v>0</v>
      </c>
      <c r="E120" s="14" t="str">
        <f>IFERROR(VLOOKUP('Race5-Girl'!$C120,TeamDec!$D$9:$H$465,5,FALSE),"")</f>
        <v/>
      </c>
      <c r="F120" s="16" t="str">
        <f>IFERROR(VLOOKUP('Race5-Girl'!$C120,TeamDec!$D$9:$H$465,3,FALSE),"")</f>
        <v/>
      </c>
      <c r="G120" s="14">
        <f>COUNTIF($E$9:E120,E120)</f>
        <v>112</v>
      </c>
      <c r="H120" s="60"/>
      <c r="I120" s="5"/>
    </row>
    <row r="121" spans="2:9" x14ac:dyDescent="0.35">
      <c r="B121" s="15"/>
      <c r="C121" s="33"/>
      <c r="D121" s="1">
        <f>+tblRace5G[[#This Row],[Position]]</f>
        <v>0</v>
      </c>
      <c r="E121" s="14" t="str">
        <f>IFERROR(VLOOKUP('Race5-Girl'!$C121,TeamDec!$D$9:$H$465,5,FALSE),"")</f>
        <v/>
      </c>
      <c r="F121" s="16" t="str">
        <f>IFERROR(VLOOKUP('Race5-Girl'!$C121,TeamDec!$D$9:$H$465,3,FALSE),"")</f>
        <v/>
      </c>
      <c r="G121" s="14">
        <f>COUNTIF($E$9:E121,E121)</f>
        <v>113</v>
      </c>
      <c r="H121" s="60"/>
      <c r="I121" s="5"/>
    </row>
    <row r="122" spans="2:9" x14ac:dyDescent="0.35">
      <c r="B122" s="15"/>
      <c r="C122" s="33"/>
      <c r="D122" s="1">
        <f>+tblRace5G[[#This Row],[Position]]</f>
        <v>0</v>
      </c>
      <c r="E122" s="14" t="str">
        <f>IFERROR(VLOOKUP('Race5-Girl'!$C122,TeamDec!$D$9:$H$465,5,FALSE),"")</f>
        <v/>
      </c>
      <c r="F122" s="16" t="str">
        <f>IFERROR(VLOOKUP('Race5-Girl'!$C122,TeamDec!$D$9:$H$465,3,FALSE),"")</f>
        <v/>
      </c>
      <c r="G122" s="14">
        <f>COUNTIF($E$9:E122,E122)</f>
        <v>114</v>
      </c>
      <c r="H122" s="60"/>
      <c r="I122" s="5"/>
    </row>
    <row r="123" spans="2:9" x14ac:dyDescent="0.35">
      <c r="B123" s="15"/>
      <c r="C123" s="33"/>
      <c r="D123" s="1">
        <f>+tblRace5G[[#This Row],[Position]]</f>
        <v>0</v>
      </c>
      <c r="E123" s="14" t="str">
        <f>IFERROR(VLOOKUP('Race5-Girl'!$C123,TeamDec!$D$9:$H$465,5,FALSE),"")</f>
        <v/>
      </c>
      <c r="F123" s="16" t="str">
        <f>IFERROR(VLOOKUP('Race5-Girl'!$C123,TeamDec!$D$9:$H$465,3,FALSE),"")</f>
        <v/>
      </c>
      <c r="G123" s="14">
        <f>COUNTIF($E$9:E123,E123)</f>
        <v>115</v>
      </c>
      <c r="H123" s="60"/>
      <c r="I123" s="5"/>
    </row>
    <row r="124" spans="2:9" x14ac:dyDescent="0.35">
      <c r="B124" s="15"/>
      <c r="C124" s="33"/>
      <c r="D124" s="1">
        <f>+tblRace5G[[#This Row],[Position]]</f>
        <v>0</v>
      </c>
      <c r="E124" s="14" t="str">
        <f>IFERROR(VLOOKUP('Race5-Girl'!$C124,TeamDec!$D$9:$H$465,5,FALSE),"")</f>
        <v/>
      </c>
      <c r="F124" s="16" t="str">
        <f>IFERROR(VLOOKUP('Race5-Girl'!$C124,TeamDec!$D$9:$H$465,3,FALSE),"")</f>
        <v/>
      </c>
      <c r="G124" s="14">
        <f>COUNTIF($E$9:E124,E124)</f>
        <v>116</v>
      </c>
      <c r="H124" s="60"/>
      <c r="I124" s="5"/>
    </row>
    <row r="125" spans="2:9" x14ac:dyDescent="0.35">
      <c r="B125" s="15"/>
      <c r="C125" s="33"/>
      <c r="D125" s="1">
        <f>+tblRace5G[[#This Row],[Position]]</f>
        <v>0</v>
      </c>
      <c r="E125" s="14" t="str">
        <f>IFERROR(VLOOKUP('Race5-Girl'!$C125,TeamDec!$D$9:$H$465,5,FALSE),"")</f>
        <v/>
      </c>
      <c r="F125" s="16" t="str">
        <f>IFERROR(VLOOKUP('Race5-Girl'!$C125,TeamDec!$D$9:$H$465,3,FALSE),"")</f>
        <v/>
      </c>
      <c r="G125" s="14">
        <f>COUNTIF($E$9:E125,E125)</f>
        <v>117</v>
      </c>
      <c r="H125" s="60"/>
      <c r="I125" s="5"/>
    </row>
    <row r="126" spans="2:9" x14ac:dyDescent="0.35">
      <c r="B126" s="15"/>
      <c r="C126" s="33"/>
      <c r="D126" s="1">
        <f>+tblRace5G[[#This Row],[Position]]</f>
        <v>0</v>
      </c>
      <c r="E126" s="14" t="str">
        <f>IFERROR(VLOOKUP('Race5-Girl'!$C126,TeamDec!$D$9:$H$465,5,FALSE),"")</f>
        <v/>
      </c>
      <c r="F126" s="16" t="str">
        <f>IFERROR(VLOOKUP('Race5-Girl'!$C126,TeamDec!$D$9:$H$465,3,FALSE),"")</f>
        <v/>
      </c>
      <c r="G126" s="14">
        <f>COUNTIF($E$9:E126,E126)</f>
        <v>118</v>
      </c>
      <c r="H126" s="60"/>
      <c r="I126" s="5"/>
    </row>
    <row r="127" spans="2:9" x14ac:dyDescent="0.35">
      <c r="B127" s="15"/>
      <c r="C127" s="33"/>
      <c r="D127" s="1">
        <f>+tblRace5G[[#This Row],[Position]]</f>
        <v>0</v>
      </c>
      <c r="E127" s="14" t="str">
        <f>IFERROR(VLOOKUP('Race5-Girl'!$C127,TeamDec!$D$9:$H$465,5,FALSE),"")</f>
        <v/>
      </c>
      <c r="F127" s="16" t="str">
        <f>IFERROR(VLOOKUP('Race5-Girl'!$C127,TeamDec!$D$9:$H$465,3,FALSE),"")</f>
        <v/>
      </c>
      <c r="G127" s="14">
        <f>COUNTIF($E$9:E127,E127)</f>
        <v>119</v>
      </c>
      <c r="H127" s="60"/>
      <c r="I127" s="5"/>
    </row>
    <row r="128" spans="2:9" x14ac:dyDescent="0.35">
      <c r="B128" s="15"/>
      <c r="C128" s="33"/>
      <c r="D128" s="1">
        <f>+tblRace5G[[#This Row],[Position]]</f>
        <v>0</v>
      </c>
      <c r="E128" s="14" t="str">
        <f>IFERROR(VLOOKUP('Race5-Girl'!$C128,TeamDec!$D$9:$H$465,5,FALSE),"")</f>
        <v/>
      </c>
      <c r="F128" s="16" t="str">
        <f>IFERROR(VLOOKUP('Race5-Girl'!$C128,TeamDec!$D$9:$H$465,3,FALSE),"")</f>
        <v/>
      </c>
      <c r="G128" s="14">
        <f>COUNTIF($E$9:E128,E128)</f>
        <v>120</v>
      </c>
      <c r="H128" s="60"/>
      <c r="I128" s="5"/>
    </row>
    <row r="129" spans="2:9" x14ac:dyDescent="0.35">
      <c r="B129" s="15"/>
      <c r="C129" s="33"/>
      <c r="D129" s="1">
        <f>+tblRace5G[[#This Row],[Position]]</f>
        <v>0</v>
      </c>
      <c r="E129" s="14" t="str">
        <f>IFERROR(VLOOKUP('Race5-Girl'!$C129,TeamDec!$D$9:$H$465,5,FALSE),"")</f>
        <v/>
      </c>
      <c r="F129" s="16" t="str">
        <f>IFERROR(VLOOKUP('Race5-Girl'!$C129,TeamDec!$D$9:$H$465,3,FALSE),"")</f>
        <v/>
      </c>
      <c r="G129" s="14">
        <f>COUNTIF($E$9:E129,E129)</f>
        <v>121</v>
      </c>
      <c r="H129" s="60"/>
      <c r="I129" s="5"/>
    </row>
    <row r="130" spans="2:9" x14ac:dyDescent="0.35">
      <c r="B130" s="15"/>
      <c r="C130" s="33"/>
      <c r="D130" s="1">
        <f>+tblRace5G[[#This Row],[Position]]</f>
        <v>0</v>
      </c>
      <c r="E130" s="14" t="str">
        <f>IFERROR(VLOOKUP('Race5-Girl'!$C130,TeamDec!$D$9:$H$465,5,FALSE),"")</f>
        <v/>
      </c>
      <c r="F130" s="16" t="str">
        <f>IFERROR(VLOOKUP('Race5-Girl'!$C130,TeamDec!$D$9:$H$465,3,FALSE),"")</f>
        <v/>
      </c>
      <c r="G130" s="14">
        <f>COUNTIF($E$9:E130,E130)</f>
        <v>122</v>
      </c>
      <c r="H130" s="60"/>
      <c r="I130" s="5"/>
    </row>
    <row r="131" spans="2:9" x14ac:dyDescent="0.35">
      <c r="B131" s="15"/>
      <c r="C131" s="33"/>
      <c r="D131" s="1">
        <f>+tblRace5G[[#This Row],[Position]]</f>
        <v>0</v>
      </c>
      <c r="E131" s="14" t="str">
        <f>IFERROR(VLOOKUP('Race5-Girl'!$C131,TeamDec!$D$9:$H$465,5,FALSE),"")</f>
        <v/>
      </c>
      <c r="F131" s="16" t="str">
        <f>IFERROR(VLOOKUP('Race5-Girl'!$C131,TeamDec!$D$9:$H$465,3,FALSE),"")</f>
        <v/>
      </c>
      <c r="G131" s="14">
        <f>COUNTIF($E$9:E131,E131)</f>
        <v>123</v>
      </c>
      <c r="H131" s="60"/>
      <c r="I131" s="5"/>
    </row>
    <row r="132" spans="2:9" x14ac:dyDescent="0.35">
      <c r="B132" s="15"/>
      <c r="C132" s="33"/>
      <c r="D132" s="1">
        <f>+tblRace5G[[#This Row],[Position]]</f>
        <v>0</v>
      </c>
      <c r="E132" s="14" t="str">
        <f>IFERROR(VLOOKUP('Race5-Girl'!$C132,TeamDec!$D$9:$H$465,5,FALSE),"")</f>
        <v/>
      </c>
      <c r="F132" s="16" t="str">
        <f>IFERROR(VLOOKUP('Race5-Girl'!$C132,TeamDec!$D$9:$H$465,3,FALSE),"")</f>
        <v/>
      </c>
      <c r="G132" s="14">
        <f>COUNTIF($E$9:E132,E132)</f>
        <v>124</v>
      </c>
      <c r="H132" s="60"/>
      <c r="I132" s="5"/>
    </row>
    <row r="133" spans="2:9" x14ac:dyDescent="0.35">
      <c r="B133" s="15"/>
      <c r="C133" s="33"/>
      <c r="D133" s="1">
        <f>+tblRace5G[[#This Row],[Position]]</f>
        <v>0</v>
      </c>
      <c r="E133" s="14" t="str">
        <f>IFERROR(VLOOKUP('Race5-Girl'!$C133,TeamDec!$D$9:$H$465,5,FALSE),"")</f>
        <v/>
      </c>
      <c r="F133" s="16" t="str">
        <f>IFERROR(VLOOKUP('Race5-Girl'!$C133,TeamDec!$D$9:$H$465,3,FALSE),"")</f>
        <v/>
      </c>
      <c r="G133" s="14">
        <f>COUNTIF($E$9:E133,E133)</f>
        <v>125</v>
      </c>
      <c r="H133" s="60"/>
      <c r="I133" s="5"/>
    </row>
    <row r="134" spans="2:9" x14ac:dyDescent="0.35">
      <c r="B134" s="15"/>
      <c r="C134" s="33"/>
      <c r="D134" s="1">
        <f>+tblRace5G[[#This Row],[Position]]</f>
        <v>0</v>
      </c>
      <c r="E134" s="14" t="str">
        <f>IFERROR(VLOOKUP('Race5-Girl'!$C134,TeamDec!$D$9:$H$465,5,FALSE),"")</f>
        <v/>
      </c>
      <c r="F134" s="16" t="str">
        <f>IFERROR(VLOOKUP('Race5-Girl'!$C134,TeamDec!$D$9:$H$465,3,FALSE),"")</f>
        <v/>
      </c>
      <c r="G134" s="14">
        <f>COUNTIF($E$9:E134,E134)</f>
        <v>126</v>
      </c>
      <c r="H134" s="60"/>
      <c r="I134" s="5"/>
    </row>
    <row r="135" spans="2:9" x14ac:dyDescent="0.35">
      <c r="B135" s="15"/>
      <c r="C135" s="33"/>
      <c r="D135" s="1">
        <f>+tblRace5G[[#This Row],[Position]]</f>
        <v>0</v>
      </c>
      <c r="E135" s="14" t="str">
        <f>IFERROR(VLOOKUP('Race5-Girl'!$C135,TeamDec!$D$9:$H$465,5,FALSE),"")</f>
        <v/>
      </c>
      <c r="F135" s="16" t="str">
        <f>IFERROR(VLOOKUP('Race5-Girl'!$C135,TeamDec!$D$9:$H$465,3,FALSE),"")</f>
        <v/>
      </c>
      <c r="G135" s="14">
        <f>COUNTIF($E$9:E135,E135)</f>
        <v>127</v>
      </c>
      <c r="H135" s="60"/>
      <c r="I135" s="5"/>
    </row>
    <row r="136" spans="2:9" x14ac:dyDescent="0.35">
      <c r="B136" s="15"/>
      <c r="C136" s="33"/>
      <c r="D136" s="1">
        <f>+tblRace5G[[#This Row],[Position]]</f>
        <v>0</v>
      </c>
      <c r="E136" s="14" t="str">
        <f>IFERROR(VLOOKUP('Race5-Girl'!$C136,TeamDec!$D$9:$H$465,5,FALSE),"")</f>
        <v/>
      </c>
      <c r="F136" s="16" t="str">
        <f>IFERROR(VLOOKUP('Race5-Girl'!$C136,TeamDec!$D$9:$H$465,3,FALSE),"")</f>
        <v/>
      </c>
      <c r="G136" s="14">
        <f>COUNTIF($E$9:E136,E136)</f>
        <v>128</v>
      </c>
      <c r="H136" s="60"/>
      <c r="I136" s="5"/>
    </row>
    <row r="137" spans="2:9" x14ac:dyDescent="0.35">
      <c r="B137" s="15"/>
      <c r="C137" s="33"/>
      <c r="D137" s="1">
        <f>+tblRace5G[[#This Row],[Position]]</f>
        <v>0</v>
      </c>
      <c r="E137" s="14" t="str">
        <f>IFERROR(VLOOKUP('Race5-Girl'!$C137,TeamDec!$D$9:$H$465,5,FALSE),"")</f>
        <v/>
      </c>
      <c r="F137" s="16" t="str">
        <f>IFERROR(VLOOKUP('Race5-Girl'!$C137,TeamDec!$D$9:$H$465,3,FALSE),"")</f>
        <v/>
      </c>
      <c r="G137" s="14">
        <f>COUNTIF($E$9:E137,E137)</f>
        <v>129</v>
      </c>
      <c r="H137" s="60"/>
      <c r="I137" s="5"/>
    </row>
    <row r="138" spans="2:9" x14ac:dyDescent="0.35">
      <c r="B138" s="15"/>
      <c r="C138" s="33"/>
      <c r="D138" s="1">
        <f>+tblRace5G[[#This Row],[Position]]</f>
        <v>0</v>
      </c>
      <c r="E138" s="14" t="str">
        <f>IFERROR(VLOOKUP('Race5-Girl'!$C138,TeamDec!$D$9:$H$465,5,FALSE),"")</f>
        <v/>
      </c>
      <c r="F138" s="16" t="str">
        <f>IFERROR(VLOOKUP('Race5-Girl'!$C138,TeamDec!$D$9:$H$465,3,FALSE),"")</f>
        <v/>
      </c>
      <c r="G138" s="14">
        <f>COUNTIF($E$9:E138,E138)</f>
        <v>130</v>
      </c>
      <c r="H138" s="60"/>
      <c r="I138" s="5"/>
    </row>
    <row r="139" spans="2:9" x14ac:dyDescent="0.35">
      <c r="B139" s="15"/>
      <c r="C139" s="33"/>
      <c r="D139" s="1">
        <f>+tblRace5G[[#This Row],[Position]]</f>
        <v>0</v>
      </c>
      <c r="E139" s="14" t="str">
        <f>IFERROR(VLOOKUP('Race5-Girl'!$C139,TeamDec!$D$9:$H$465,5,FALSE),"")</f>
        <v/>
      </c>
      <c r="F139" s="16" t="str">
        <f>IFERROR(VLOOKUP('Race5-Girl'!$C139,TeamDec!$D$9:$H$465,3,FALSE),"")</f>
        <v/>
      </c>
      <c r="G139" s="14">
        <f>COUNTIF($E$9:E139,E139)</f>
        <v>131</v>
      </c>
      <c r="H139" s="60"/>
      <c r="I139" s="5"/>
    </row>
    <row r="140" spans="2:9" x14ac:dyDescent="0.35">
      <c r="B140" s="15"/>
      <c r="C140" s="33"/>
      <c r="D140" s="1">
        <f>+tblRace5G[[#This Row],[Position]]</f>
        <v>0</v>
      </c>
      <c r="E140" s="14" t="str">
        <f>IFERROR(VLOOKUP('Race5-Girl'!$C140,TeamDec!$D$9:$H$465,5,FALSE),"")</f>
        <v/>
      </c>
      <c r="F140" s="16" t="str">
        <f>IFERROR(VLOOKUP('Race5-Girl'!$C140,TeamDec!$D$9:$H$465,3,FALSE),"")</f>
        <v/>
      </c>
      <c r="G140" s="14">
        <f>COUNTIF($E$9:E140,E140)</f>
        <v>132</v>
      </c>
      <c r="H140" s="60"/>
      <c r="I140" s="5"/>
    </row>
    <row r="141" spans="2:9" x14ac:dyDescent="0.35">
      <c r="B141" s="15"/>
      <c r="C141" s="33"/>
      <c r="D141" s="1">
        <f>+tblRace5G[[#This Row],[Position]]</f>
        <v>0</v>
      </c>
      <c r="E141" s="14" t="str">
        <f>IFERROR(VLOOKUP('Race5-Girl'!$C141,TeamDec!$D$9:$H$465,5,FALSE),"")</f>
        <v/>
      </c>
      <c r="F141" s="16" t="str">
        <f>IFERROR(VLOOKUP('Race5-Girl'!$C141,TeamDec!$D$9:$H$465,3,FALSE),"")</f>
        <v/>
      </c>
      <c r="G141" s="14">
        <f>COUNTIF($E$9:E141,E141)</f>
        <v>133</v>
      </c>
      <c r="H141" s="60"/>
      <c r="I141" s="5"/>
    </row>
    <row r="142" spans="2:9" x14ac:dyDescent="0.35">
      <c r="B142" s="15"/>
      <c r="C142" s="33"/>
      <c r="D142" s="1">
        <f>+tblRace5G[[#This Row],[Position]]</f>
        <v>0</v>
      </c>
      <c r="E142" s="14" t="str">
        <f>IFERROR(VLOOKUP('Race5-Girl'!$C142,TeamDec!$D$9:$H$465,5,FALSE),"")</f>
        <v/>
      </c>
      <c r="F142" s="16" t="str">
        <f>IFERROR(VLOOKUP('Race5-Girl'!$C142,TeamDec!$D$9:$H$465,3,FALSE),"")</f>
        <v/>
      </c>
      <c r="G142" s="14">
        <f>COUNTIF($E$9:E142,E142)</f>
        <v>134</v>
      </c>
      <c r="H142" s="60"/>
      <c r="I142" s="5"/>
    </row>
    <row r="143" spans="2:9" x14ac:dyDescent="0.35">
      <c r="B143" s="15"/>
      <c r="C143" s="33"/>
      <c r="D143" s="1">
        <f>+tblRace5G[[#This Row],[Position]]</f>
        <v>0</v>
      </c>
      <c r="E143" s="14" t="str">
        <f>IFERROR(VLOOKUP('Race5-Girl'!$C143,TeamDec!$D$9:$H$465,5,FALSE),"")</f>
        <v/>
      </c>
      <c r="F143" s="16" t="str">
        <f>IFERROR(VLOOKUP('Race5-Girl'!$C143,TeamDec!$D$9:$H$465,3,FALSE),"")</f>
        <v/>
      </c>
      <c r="G143" s="14">
        <f>COUNTIF($E$9:E143,E143)</f>
        <v>135</v>
      </c>
      <c r="H143" s="60"/>
      <c r="I143" s="5"/>
    </row>
    <row r="144" spans="2:9" x14ac:dyDescent="0.35">
      <c r="B144" s="15"/>
      <c r="C144" s="33"/>
      <c r="D144" s="1">
        <f>+tblRace5G[[#This Row],[Position]]</f>
        <v>0</v>
      </c>
      <c r="E144" s="14" t="str">
        <f>IFERROR(VLOOKUP('Race5-Girl'!$C144,TeamDec!$D$9:$H$465,5,FALSE),"")</f>
        <v/>
      </c>
      <c r="F144" s="16" t="str">
        <f>IFERROR(VLOOKUP('Race5-Girl'!$C144,TeamDec!$D$9:$H$465,3,FALSE),"")</f>
        <v/>
      </c>
      <c r="G144" s="14">
        <f>COUNTIF($E$9:E144,E144)</f>
        <v>136</v>
      </c>
      <c r="H144" s="60"/>
      <c r="I144" s="5"/>
    </row>
    <row r="145" spans="2:9" x14ac:dyDescent="0.35">
      <c r="B145" s="15"/>
      <c r="C145" s="33"/>
      <c r="D145" s="1">
        <f>+tblRace5G[[#This Row],[Position]]</f>
        <v>0</v>
      </c>
      <c r="E145" s="14" t="str">
        <f>IFERROR(VLOOKUP('Race5-Girl'!$C145,TeamDec!$D$9:$H$465,5,FALSE),"")</f>
        <v/>
      </c>
      <c r="F145" s="16" t="str">
        <f>IFERROR(VLOOKUP('Race5-Girl'!$C145,TeamDec!$D$9:$H$465,3,FALSE),"")</f>
        <v/>
      </c>
      <c r="G145" s="14">
        <f>COUNTIF($E$9:E145,E145)</f>
        <v>137</v>
      </c>
      <c r="H145" s="60"/>
      <c r="I145" s="5"/>
    </row>
    <row r="146" spans="2:9" x14ac:dyDescent="0.35">
      <c r="B146" s="15"/>
      <c r="C146" s="33"/>
      <c r="D146" s="1">
        <f>+tblRace5G[[#This Row],[Position]]</f>
        <v>0</v>
      </c>
      <c r="E146" s="14" t="str">
        <f>IFERROR(VLOOKUP('Race5-Girl'!$C146,TeamDec!$D$9:$H$465,5,FALSE),"")</f>
        <v/>
      </c>
      <c r="F146" s="16" t="str">
        <f>IFERROR(VLOOKUP('Race5-Girl'!$C146,TeamDec!$D$9:$H$465,3,FALSE),"")</f>
        <v/>
      </c>
      <c r="G146" s="14">
        <f>COUNTIF($E$9:E146,E146)</f>
        <v>138</v>
      </c>
      <c r="H146" s="60"/>
      <c r="I146" s="5"/>
    </row>
    <row r="147" spans="2:9" x14ac:dyDescent="0.35">
      <c r="B147" s="15"/>
      <c r="C147" s="33"/>
      <c r="D147" s="1">
        <f>+tblRace5G[[#This Row],[Position]]</f>
        <v>0</v>
      </c>
      <c r="E147" s="14" t="str">
        <f>IFERROR(VLOOKUP('Race5-Girl'!$C147,TeamDec!$D$9:$H$465,5,FALSE),"")</f>
        <v/>
      </c>
      <c r="F147" s="16" t="str">
        <f>IFERROR(VLOOKUP('Race5-Girl'!$C147,TeamDec!$D$9:$H$465,3,FALSE),"")</f>
        <v/>
      </c>
      <c r="G147" s="14">
        <f>COUNTIF($E$9:E147,E147)</f>
        <v>139</v>
      </c>
      <c r="H147" s="60"/>
      <c r="I147" s="5"/>
    </row>
    <row r="148" spans="2:9" x14ac:dyDescent="0.35">
      <c r="B148" s="15"/>
      <c r="C148" s="33"/>
      <c r="D148" s="1">
        <f>+tblRace5G[[#This Row],[Position]]</f>
        <v>0</v>
      </c>
      <c r="E148" s="14" t="str">
        <f>IFERROR(VLOOKUP('Race5-Girl'!$C148,TeamDec!$D$9:$H$465,5,FALSE),"")</f>
        <v/>
      </c>
      <c r="F148" s="16" t="str">
        <f>IFERROR(VLOOKUP('Race5-Girl'!$C148,TeamDec!$D$9:$H$465,3,FALSE),"")</f>
        <v/>
      </c>
      <c r="G148" s="14">
        <f>COUNTIF($E$9:E148,E148)</f>
        <v>140</v>
      </c>
      <c r="H148" s="60"/>
      <c r="I148" s="5"/>
    </row>
    <row r="149" spans="2:9" x14ac:dyDescent="0.35">
      <c r="B149" s="15"/>
      <c r="C149" s="33"/>
      <c r="D149" s="1">
        <f>+tblRace5G[[#This Row],[Position]]</f>
        <v>0</v>
      </c>
      <c r="E149" s="14" t="str">
        <f>IFERROR(VLOOKUP('Race5-Girl'!$C149,TeamDec!$D$9:$H$465,5,FALSE),"")</f>
        <v/>
      </c>
      <c r="F149" s="16" t="str">
        <f>IFERROR(VLOOKUP('Race5-Girl'!$C149,TeamDec!$D$9:$H$465,3,FALSE),"")</f>
        <v/>
      </c>
      <c r="G149" s="14">
        <f>COUNTIF($E$9:E149,E149)</f>
        <v>141</v>
      </c>
      <c r="H149" s="60"/>
      <c r="I149" s="5"/>
    </row>
    <row r="150" spans="2:9" x14ac:dyDescent="0.35">
      <c r="B150" s="15"/>
      <c r="C150" s="33"/>
      <c r="D150" s="1">
        <f>+tblRace5G[[#This Row],[Position]]</f>
        <v>0</v>
      </c>
      <c r="E150" s="14" t="str">
        <f>IFERROR(VLOOKUP('Race5-Girl'!$C150,TeamDec!$D$9:$H$465,5,FALSE),"")</f>
        <v/>
      </c>
      <c r="F150" s="16" t="str">
        <f>IFERROR(VLOOKUP('Race5-Girl'!$C150,TeamDec!$D$9:$H$465,3,FALSE),"")</f>
        <v/>
      </c>
      <c r="G150" s="14">
        <f>COUNTIF($E$9:E150,E150)</f>
        <v>142</v>
      </c>
      <c r="H150" s="60"/>
      <c r="I150" s="5"/>
    </row>
    <row r="151" spans="2:9" x14ac:dyDescent="0.35">
      <c r="B151" s="15"/>
      <c r="C151" s="33"/>
      <c r="D151" s="1">
        <f>+tblRace5G[[#This Row],[Position]]</f>
        <v>0</v>
      </c>
      <c r="E151" s="14" t="str">
        <f>IFERROR(VLOOKUP('Race5-Girl'!$C151,TeamDec!$D$9:$H$465,5,FALSE),"")</f>
        <v/>
      </c>
      <c r="F151" s="16" t="str">
        <f>IFERROR(VLOOKUP('Race5-Girl'!$C151,TeamDec!$D$9:$H$465,3,FALSE),"")</f>
        <v/>
      </c>
      <c r="G151" s="14">
        <f>COUNTIF($E$9:E151,E151)</f>
        <v>143</v>
      </c>
      <c r="H151" s="60"/>
      <c r="I151" s="5"/>
    </row>
    <row r="152" spans="2:9" x14ac:dyDescent="0.35">
      <c r="B152" s="15"/>
      <c r="C152" s="33"/>
      <c r="D152" s="1">
        <f>+tblRace5G[[#This Row],[Position]]</f>
        <v>0</v>
      </c>
      <c r="E152" s="14" t="str">
        <f>IFERROR(VLOOKUP('Race5-Girl'!$C152,TeamDec!$D$9:$H$465,5,FALSE),"")</f>
        <v/>
      </c>
      <c r="F152" s="16" t="str">
        <f>IFERROR(VLOOKUP('Race5-Girl'!$C152,TeamDec!$D$9:$H$465,3,FALSE),"")</f>
        <v/>
      </c>
      <c r="G152" s="14">
        <f>COUNTIF($E$9:E152,E152)</f>
        <v>144</v>
      </c>
      <c r="H152" s="60"/>
      <c r="I152" s="5"/>
    </row>
    <row r="153" spans="2:9" x14ac:dyDescent="0.35">
      <c r="B153" s="15"/>
      <c r="C153" s="33"/>
      <c r="D153" s="1">
        <f>+tblRace5G[[#This Row],[Position]]</f>
        <v>0</v>
      </c>
      <c r="E153" s="14" t="str">
        <f>IFERROR(VLOOKUP('Race5-Girl'!$C153,TeamDec!$D$9:$H$465,5,FALSE),"")</f>
        <v/>
      </c>
      <c r="F153" s="16" t="str">
        <f>IFERROR(VLOOKUP('Race5-Girl'!$C153,TeamDec!$D$9:$H$465,3,FALSE),"")</f>
        <v/>
      </c>
      <c r="G153" s="14">
        <f>COUNTIF($E$9:E153,E153)</f>
        <v>145</v>
      </c>
      <c r="H153" s="60"/>
      <c r="I153" s="5"/>
    </row>
    <row r="154" spans="2:9" x14ac:dyDescent="0.35">
      <c r="B154" s="15"/>
      <c r="C154" s="33"/>
      <c r="D154" s="1">
        <f>+tblRace5G[[#This Row],[Position]]</f>
        <v>0</v>
      </c>
      <c r="E154" s="14" t="str">
        <f>IFERROR(VLOOKUP('Race5-Girl'!$C154,TeamDec!$D$9:$H$465,5,FALSE),"")</f>
        <v/>
      </c>
      <c r="F154" s="16" t="str">
        <f>IFERROR(VLOOKUP('Race5-Girl'!$C154,TeamDec!$D$9:$H$465,3,FALSE),"")</f>
        <v/>
      </c>
      <c r="G154" s="14">
        <f>COUNTIF($E$9:E154,E154)</f>
        <v>146</v>
      </c>
      <c r="H154" s="60"/>
      <c r="I154" s="5"/>
    </row>
    <row r="155" spans="2:9" x14ac:dyDescent="0.35">
      <c r="B155" s="15"/>
      <c r="C155" s="33"/>
      <c r="D155" s="1">
        <f>+tblRace5G[[#This Row],[Position]]</f>
        <v>0</v>
      </c>
      <c r="E155" s="14" t="str">
        <f>IFERROR(VLOOKUP('Race5-Girl'!$C155,TeamDec!$D$9:$H$465,5,FALSE),"")</f>
        <v/>
      </c>
      <c r="F155" s="16" t="str">
        <f>IFERROR(VLOOKUP('Race5-Girl'!$C155,TeamDec!$D$9:$H$465,3,FALSE),"")</f>
        <v/>
      </c>
      <c r="G155" s="14">
        <f>COUNTIF($E$9:E155,E155)</f>
        <v>147</v>
      </c>
      <c r="H155" s="60"/>
      <c r="I155" s="5"/>
    </row>
    <row r="156" spans="2:9" x14ac:dyDescent="0.35">
      <c r="B156" s="15"/>
      <c r="C156" s="33"/>
      <c r="D156" s="1">
        <f>+tblRace5G[[#This Row],[Position]]</f>
        <v>0</v>
      </c>
      <c r="E156" s="14" t="str">
        <f>IFERROR(VLOOKUP('Race5-Girl'!$C156,TeamDec!$D$9:$H$465,5,FALSE),"")</f>
        <v/>
      </c>
      <c r="F156" s="16" t="str">
        <f>IFERROR(VLOOKUP('Race5-Girl'!$C156,TeamDec!$D$9:$H$465,3,FALSE),"")</f>
        <v/>
      </c>
      <c r="G156" s="14">
        <f>COUNTIF($E$9:E156,E156)</f>
        <v>148</v>
      </c>
      <c r="H156" s="60"/>
      <c r="I156" s="5"/>
    </row>
    <row r="157" spans="2:9" x14ac:dyDescent="0.35">
      <c r="B157" s="15"/>
      <c r="C157" s="33"/>
      <c r="D157" s="1">
        <f>+tblRace5G[[#This Row],[Position]]</f>
        <v>0</v>
      </c>
      <c r="E157" s="14" t="str">
        <f>IFERROR(VLOOKUP('Race5-Girl'!$C157,TeamDec!$D$9:$H$465,5,FALSE),"")</f>
        <v/>
      </c>
      <c r="F157" s="16" t="str">
        <f>IFERROR(VLOOKUP('Race5-Girl'!$C157,TeamDec!$D$9:$H$465,3,FALSE),"")</f>
        <v/>
      </c>
      <c r="G157" s="14">
        <f>COUNTIF($E$9:E157,E157)</f>
        <v>149</v>
      </c>
      <c r="H157" s="60"/>
      <c r="I157" s="5"/>
    </row>
    <row r="158" spans="2:9" x14ac:dyDescent="0.35">
      <c r="B158" s="15"/>
      <c r="C158" s="33"/>
      <c r="D158" s="1">
        <f>+tblRace5G[[#This Row],[Position]]</f>
        <v>0</v>
      </c>
      <c r="E158" s="14" t="str">
        <f>IFERROR(VLOOKUP('Race5-Girl'!$C158,TeamDec!$D$9:$H$465,5,FALSE),"")</f>
        <v/>
      </c>
      <c r="F158" s="16" t="str">
        <f>IFERROR(VLOOKUP('Race5-Girl'!$C158,TeamDec!$D$9:$H$465,3,FALSE),"")</f>
        <v/>
      </c>
      <c r="G158" s="14">
        <f>COUNTIF($E$9:E158,E158)</f>
        <v>150</v>
      </c>
      <c r="H158" s="60"/>
      <c r="I158" s="5"/>
    </row>
    <row r="159" spans="2:9" x14ac:dyDescent="0.35">
      <c r="B159" s="15"/>
      <c r="C159" s="33"/>
      <c r="D159" s="1">
        <f>+tblRace5G[[#This Row],[Position]]</f>
        <v>0</v>
      </c>
      <c r="E159" s="14" t="str">
        <f>IFERROR(VLOOKUP('Race5-Girl'!$C159,TeamDec!$D$9:$H$465,5,FALSE),"")</f>
        <v/>
      </c>
      <c r="F159" s="16" t="str">
        <f>IFERROR(VLOOKUP('Race5-Girl'!$C159,TeamDec!$D$9:$H$465,3,FALSE),"")</f>
        <v/>
      </c>
      <c r="G159" s="14">
        <f>COUNTIF($E$9:E159,E159)</f>
        <v>151</v>
      </c>
      <c r="H159" s="60"/>
      <c r="I159" s="5"/>
    </row>
    <row r="160" spans="2:9" x14ac:dyDescent="0.35">
      <c r="B160" s="15"/>
      <c r="C160" s="33"/>
      <c r="D160" s="1">
        <f>+tblRace5G[[#This Row],[Position]]</f>
        <v>0</v>
      </c>
      <c r="E160" s="14" t="str">
        <f>IFERROR(VLOOKUP('Race5-Girl'!$C160,TeamDec!$D$9:$H$465,5,FALSE),"")</f>
        <v/>
      </c>
      <c r="F160" s="16" t="str">
        <f>IFERROR(VLOOKUP('Race5-Girl'!$C160,TeamDec!$D$9:$H$465,3,FALSE),"")</f>
        <v/>
      </c>
      <c r="G160" s="14">
        <f>COUNTIF($E$9:E160,E160)</f>
        <v>152</v>
      </c>
      <c r="H160" s="60"/>
      <c r="I160" s="5"/>
    </row>
    <row r="161" spans="2:9" x14ac:dyDescent="0.35">
      <c r="B161" s="15"/>
      <c r="C161" s="33"/>
      <c r="D161" s="1">
        <f>+tblRace5G[[#This Row],[Position]]</f>
        <v>0</v>
      </c>
      <c r="E161" s="14" t="str">
        <f>IFERROR(VLOOKUP('Race5-Girl'!$C161,TeamDec!$D$9:$H$465,5,FALSE),"")</f>
        <v/>
      </c>
      <c r="F161" s="16" t="str">
        <f>IFERROR(VLOOKUP('Race5-Girl'!$C161,TeamDec!$D$9:$H$465,3,FALSE),"")</f>
        <v/>
      </c>
      <c r="G161" s="14">
        <f>COUNTIF($E$9:E161,E161)</f>
        <v>153</v>
      </c>
      <c r="H161" s="60"/>
      <c r="I161" s="5"/>
    </row>
    <row r="162" spans="2:9" x14ac:dyDescent="0.35">
      <c r="B162" s="15"/>
      <c r="C162" s="33"/>
      <c r="D162" s="1">
        <f>+tblRace5G[[#This Row],[Position]]</f>
        <v>0</v>
      </c>
      <c r="E162" s="14" t="str">
        <f>IFERROR(VLOOKUP('Race5-Girl'!$C162,TeamDec!$D$9:$H$465,5,FALSE),"")</f>
        <v/>
      </c>
      <c r="F162" s="16" t="str">
        <f>IFERROR(VLOOKUP('Race5-Girl'!$C162,TeamDec!$D$9:$H$465,3,FALSE),"")</f>
        <v/>
      </c>
      <c r="G162" s="14">
        <f>COUNTIF($E$9:E162,E162)</f>
        <v>154</v>
      </c>
      <c r="H162" s="60"/>
      <c r="I162" s="5"/>
    </row>
    <row r="163" spans="2:9" x14ac:dyDescent="0.35">
      <c r="B163" s="15"/>
      <c r="C163" s="33"/>
      <c r="D163" s="1">
        <f>+tblRace5G[[#This Row],[Position]]</f>
        <v>0</v>
      </c>
      <c r="E163" s="14" t="str">
        <f>IFERROR(VLOOKUP('Race5-Girl'!$C163,TeamDec!$D$9:$H$465,5,FALSE),"")</f>
        <v/>
      </c>
      <c r="F163" s="16" t="str">
        <f>IFERROR(VLOOKUP('Race5-Girl'!$C163,TeamDec!$D$9:$H$465,3,FALSE),"")</f>
        <v/>
      </c>
      <c r="G163" s="14">
        <f>COUNTIF($E$9:E163,E163)</f>
        <v>155</v>
      </c>
      <c r="H163" s="60"/>
      <c r="I163" s="5"/>
    </row>
    <row r="164" spans="2:9" x14ac:dyDescent="0.35">
      <c r="B164" s="15"/>
      <c r="C164" s="33"/>
      <c r="D164" s="1">
        <f>+tblRace5G[[#This Row],[Position]]</f>
        <v>0</v>
      </c>
      <c r="E164" s="14" t="str">
        <f>IFERROR(VLOOKUP('Race5-Girl'!$C164,TeamDec!$D$9:$H$465,5,FALSE),"")</f>
        <v/>
      </c>
      <c r="F164" s="16" t="str">
        <f>IFERROR(VLOOKUP('Race5-Girl'!$C164,TeamDec!$D$9:$H$465,3,FALSE),"")</f>
        <v/>
      </c>
      <c r="G164" s="14">
        <f>COUNTIF($E$9:E164,E164)</f>
        <v>156</v>
      </c>
      <c r="H164" s="60"/>
      <c r="I164" s="5"/>
    </row>
    <row r="165" spans="2:9" x14ac:dyDescent="0.35">
      <c r="B165" s="15"/>
      <c r="C165" s="33"/>
      <c r="D165" s="1">
        <f>+tblRace5G[[#This Row],[Position]]</f>
        <v>0</v>
      </c>
      <c r="E165" s="14" t="str">
        <f>IFERROR(VLOOKUP('Race5-Girl'!$C165,TeamDec!$D$9:$H$465,5,FALSE),"")</f>
        <v/>
      </c>
      <c r="F165" s="16" t="str">
        <f>IFERROR(VLOOKUP('Race5-Girl'!$C165,TeamDec!$D$9:$H$465,3,FALSE),"")</f>
        <v/>
      </c>
      <c r="G165" s="14">
        <f>COUNTIF($E$9:E165,E165)</f>
        <v>157</v>
      </c>
      <c r="H165" s="60"/>
      <c r="I165" s="5"/>
    </row>
    <row r="166" spans="2:9" x14ac:dyDescent="0.35">
      <c r="B166" s="15"/>
      <c r="C166" s="33"/>
      <c r="D166" s="1">
        <f>+tblRace5G[[#This Row],[Position]]</f>
        <v>0</v>
      </c>
      <c r="E166" s="14" t="str">
        <f>IFERROR(VLOOKUP('Race5-Girl'!$C166,TeamDec!$D$9:$H$465,5,FALSE),"")</f>
        <v/>
      </c>
      <c r="F166" s="16" t="str">
        <f>IFERROR(VLOOKUP('Race5-Girl'!$C166,TeamDec!$D$9:$H$465,3,FALSE),"")</f>
        <v/>
      </c>
      <c r="G166" s="14">
        <f>COUNTIF($E$9:E166,E166)</f>
        <v>158</v>
      </c>
      <c r="H166" s="60"/>
      <c r="I166" s="5"/>
    </row>
    <row r="167" spans="2:9" x14ac:dyDescent="0.35">
      <c r="B167" s="15"/>
      <c r="C167" s="33"/>
      <c r="D167" s="1">
        <f>+tblRace5G[[#This Row],[Position]]</f>
        <v>0</v>
      </c>
      <c r="E167" s="14" t="str">
        <f>IFERROR(VLOOKUP('Race5-Girl'!$C167,TeamDec!$D$9:$H$465,5,FALSE),"")</f>
        <v/>
      </c>
      <c r="F167" s="16" t="str">
        <f>IFERROR(VLOOKUP('Race5-Girl'!$C167,TeamDec!$D$9:$H$465,3,FALSE),"")</f>
        <v/>
      </c>
      <c r="G167" s="14">
        <f>COUNTIF($E$9:E167,E167)</f>
        <v>159</v>
      </c>
      <c r="H167" s="60"/>
      <c r="I167" s="5"/>
    </row>
    <row r="168" spans="2:9" x14ac:dyDescent="0.35">
      <c r="B168" s="15"/>
      <c r="C168" s="33"/>
      <c r="D168" s="1">
        <f>+tblRace5G[[#This Row],[Position]]</f>
        <v>0</v>
      </c>
      <c r="E168" s="14" t="str">
        <f>IFERROR(VLOOKUP('Race5-Girl'!$C168,TeamDec!$D$9:$H$465,5,FALSE),"")</f>
        <v/>
      </c>
      <c r="F168" s="16" t="str">
        <f>IFERROR(VLOOKUP('Race5-Girl'!$C168,TeamDec!$D$9:$H$465,3,FALSE),"")</f>
        <v/>
      </c>
      <c r="G168" s="14">
        <f>COUNTIF($E$9:E168,E168)</f>
        <v>160</v>
      </c>
      <c r="H168" s="60"/>
      <c r="I168" s="5"/>
    </row>
    <row r="169" spans="2:9" x14ac:dyDescent="0.35">
      <c r="B169" s="15"/>
      <c r="C169" s="33"/>
      <c r="D169" s="1">
        <f>+tblRace5G[[#This Row],[Position]]</f>
        <v>0</v>
      </c>
      <c r="E169" s="14" t="str">
        <f>IFERROR(VLOOKUP('Race5-Girl'!$C169,TeamDec!$D$9:$H$465,5,FALSE),"")</f>
        <v/>
      </c>
      <c r="F169" s="16" t="str">
        <f>IFERROR(VLOOKUP('Race5-Girl'!$C169,TeamDec!$D$9:$H$465,3,FALSE),"")</f>
        <v/>
      </c>
      <c r="G169" s="14">
        <f>COUNTIF($E$9:E169,E169)</f>
        <v>161</v>
      </c>
      <c r="H169" s="60"/>
      <c r="I169" s="5"/>
    </row>
    <row r="170" spans="2:9" x14ac:dyDescent="0.35">
      <c r="B170" s="15"/>
      <c r="C170" s="33"/>
      <c r="D170" s="1">
        <f>+tblRace5G[[#This Row],[Position]]</f>
        <v>0</v>
      </c>
      <c r="E170" s="14" t="str">
        <f>IFERROR(VLOOKUP('Race5-Girl'!$C170,TeamDec!$D$9:$H$465,5,FALSE),"")</f>
        <v/>
      </c>
      <c r="F170" s="16" t="str">
        <f>IFERROR(VLOOKUP('Race5-Girl'!$C170,TeamDec!$D$9:$H$465,3,FALSE),"")</f>
        <v/>
      </c>
      <c r="G170" s="14">
        <f>COUNTIF($E$9:E170,E170)</f>
        <v>162</v>
      </c>
      <c r="H170" s="60"/>
      <c r="I170" s="5"/>
    </row>
    <row r="171" spans="2:9" x14ac:dyDescent="0.35">
      <c r="B171" s="15"/>
      <c r="C171" s="33"/>
      <c r="D171" s="1">
        <f>+tblRace5G[[#This Row],[Position]]</f>
        <v>0</v>
      </c>
      <c r="E171" s="14" t="str">
        <f>IFERROR(VLOOKUP('Race5-Girl'!$C171,TeamDec!$D$9:$H$465,5,FALSE),"")</f>
        <v/>
      </c>
      <c r="F171" s="16" t="str">
        <f>IFERROR(VLOOKUP('Race5-Girl'!$C171,TeamDec!$D$9:$H$465,3,FALSE),"")</f>
        <v/>
      </c>
      <c r="G171" s="14">
        <f>COUNTIF($E$9:E171,E171)</f>
        <v>163</v>
      </c>
      <c r="H171" s="60"/>
      <c r="I171" s="5"/>
    </row>
    <row r="172" spans="2:9" x14ac:dyDescent="0.35">
      <c r="B172" s="15"/>
      <c r="C172" s="33"/>
      <c r="D172" s="1">
        <f>+tblRace5G[[#This Row],[Position]]</f>
        <v>0</v>
      </c>
      <c r="E172" s="14" t="str">
        <f>IFERROR(VLOOKUP('Race5-Girl'!$C172,TeamDec!$D$9:$H$465,5,FALSE),"")</f>
        <v/>
      </c>
      <c r="F172" s="16" t="str">
        <f>IFERROR(VLOOKUP('Race5-Girl'!$C172,TeamDec!$D$9:$H$465,3,FALSE),"")</f>
        <v/>
      </c>
      <c r="G172" s="14">
        <f>COUNTIF($E$9:E172,E172)</f>
        <v>164</v>
      </c>
      <c r="H172" s="60"/>
      <c r="I172" s="5"/>
    </row>
    <row r="173" spans="2:9" x14ac:dyDescent="0.35">
      <c r="B173" s="15"/>
      <c r="C173" s="33"/>
      <c r="D173" s="1">
        <f>+tblRace5G[[#This Row],[Position]]</f>
        <v>0</v>
      </c>
      <c r="E173" s="14" t="str">
        <f>IFERROR(VLOOKUP('Race5-Girl'!$C173,TeamDec!$D$9:$H$465,5,FALSE),"")</f>
        <v/>
      </c>
      <c r="F173" s="16" t="str">
        <f>IFERROR(VLOOKUP('Race5-Girl'!$C173,TeamDec!$D$9:$H$465,3,FALSE),"")</f>
        <v/>
      </c>
      <c r="G173" s="14">
        <f>COUNTIF($E$9:E173,E173)</f>
        <v>165</v>
      </c>
      <c r="H173" s="60"/>
      <c r="I173" s="5"/>
    </row>
    <row r="174" spans="2:9" x14ac:dyDescent="0.35">
      <c r="B174" s="15"/>
      <c r="C174" s="33"/>
      <c r="D174" s="1">
        <f>+tblRace5G[[#This Row],[Position]]</f>
        <v>0</v>
      </c>
      <c r="E174" s="14" t="str">
        <f>IFERROR(VLOOKUP('Race5-Girl'!$C174,TeamDec!$D$9:$H$465,5,FALSE),"")</f>
        <v/>
      </c>
      <c r="F174" s="16" t="str">
        <f>IFERROR(VLOOKUP('Race5-Girl'!$C174,TeamDec!$D$9:$H$465,3,FALSE),"")</f>
        <v/>
      </c>
      <c r="G174" s="14">
        <f>COUNTIF($E$9:E174,E174)</f>
        <v>166</v>
      </c>
      <c r="H174" s="60"/>
      <c r="I174" s="5"/>
    </row>
    <row r="175" spans="2:9" x14ac:dyDescent="0.35">
      <c r="B175" s="15"/>
      <c r="C175" s="33"/>
      <c r="D175" s="1">
        <f>+tblRace5G[[#This Row],[Position]]</f>
        <v>0</v>
      </c>
      <c r="E175" s="14" t="str">
        <f>IFERROR(VLOOKUP('Race5-Girl'!$C175,TeamDec!$D$9:$H$465,5,FALSE),"")</f>
        <v/>
      </c>
      <c r="F175" s="16" t="str">
        <f>IFERROR(VLOOKUP('Race5-Girl'!$C175,TeamDec!$D$9:$H$465,3,FALSE),"")</f>
        <v/>
      </c>
      <c r="G175" s="14">
        <f>COUNTIF($E$9:E175,E175)</f>
        <v>167</v>
      </c>
      <c r="H175" s="60"/>
      <c r="I175" s="5"/>
    </row>
    <row r="176" spans="2:9" x14ac:dyDescent="0.35">
      <c r="B176" s="15"/>
      <c r="C176" s="33"/>
      <c r="D176" s="1">
        <f>+tblRace5G[[#This Row],[Position]]</f>
        <v>0</v>
      </c>
      <c r="E176" s="14" t="str">
        <f>IFERROR(VLOOKUP('Race5-Girl'!$C176,TeamDec!$D$9:$H$465,5,FALSE),"")</f>
        <v/>
      </c>
      <c r="F176" s="16" t="str">
        <f>IFERROR(VLOOKUP('Race5-Girl'!$C176,TeamDec!$D$9:$H$465,3,FALSE),"")</f>
        <v/>
      </c>
      <c r="G176" s="14">
        <f>COUNTIF($E$9:E176,E176)</f>
        <v>168</v>
      </c>
      <c r="H176" s="60"/>
      <c r="I176" s="5"/>
    </row>
    <row r="177" spans="2:9" x14ac:dyDescent="0.35">
      <c r="B177" s="15"/>
      <c r="C177" s="33"/>
      <c r="D177" s="1">
        <f>+tblRace5G[[#This Row],[Position]]</f>
        <v>0</v>
      </c>
      <c r="E177" s="14" t="str">
        <f>IFERROR(VLOOKUP('Race5-Girl'!$C177,TeamDec!$D$9:$H$465,5,FALSE),"")</f>
        <v/>
      </c>
      <c r="F177" s="16" t="str">
        <f>IFERROR(VLOOKUP('Race5-Girl'!$C177,TeamDec!$D$9:$H$465,3,FALSE),"")</f>
        <v/>
      </c>
      <c r="G177" s="14">
        <f>COUNTIF($E$9:E177,E177)</f>
        <v>169</v>
      </c>
      <c r="H177" s="60"/>
      <c r="I177" s="5"/>
    </row>
    <row r="178" spans="2:9" x14ac:dyDescent="0.35">
      <c r="B178" s="15"/>
      <c r="C178" s="33"/>
      <c r="D178" s="1">
        <f>+tblRace5G[[#This Row],[Position]]</f>
        <v>0</v>
      </c>
      <c r="E178" s="14" t="str">
        <f>IFERROR(VLOOKUP('Race5-Girl'!$C178,TeamDec!$D$9:$H$465,5,FALSE),"")</f>
        <v/>
      </c>
      <c r="F178" s="16" t="str">
        <f>IFERROR(VLOOKUP('Race5-Girl'!$C178,TeamDec!$D$9:$H$465,3,FALSE),"")</f>
        <v/>
      </c>
      <c r="G178" s="14">
        <f>COUNTIF($E$9:E178,E178)</f>
        <v>170</v>
      </c>
      <c r="H178" s="60"/>
      <c r="I178" s="5"/>
    </row>
    <row r="179" spans="2:9" x14ac:dyDescent="0.35">
      <c r="B179" s="15"/>
      <c r="C179" s="33"/>
      <c r="D179" s="1">
        <f>+tblRace5G[[#This Row],[Position]]</f>
        <v>0</v>
      </c>
      <c r="E179" s="14" t="str">
        <f>IFERROR(VLOOKUP('Race5-Girl'!$C179,TeamDec!$D$9:$H$465,5,FALSE),"")</f>
        <v/>
      </c>
      <c r="F179" s="16" t="str">
        <f>IFERROR(VLOOKUP('Race5-Girl'!$C179,TeamDec!$D$9:$H$465,3,FALSE),"")</f>
        <v/>
      </c>
      <c r="G179" s="14">
        <f>COUNTIF($E$9:E179,E179)</f>
        <v>171</v>
      </c>
      <c r="H179" s="60"/>
      <c r="I179" s="5"/>
    </row>
    <row r="180" spans="2:9" x14ac:dyDescent="0.35">
      <c r="B180" s="15"/>
      <c r="C180" s="33"/>
      <c r="D180" s="1">
        <f>+tblRace5G[[#This Row],[Position]]</f>
        <v>0</v>
      </c>
      <c r="E180" s="14" t="str">
        <f>IFERROR(VLOOKUP('Race5-Girl'!$C180,TeamDec!$D$9:$H$465,5,FALSE),"")</f>
        <v/>
      </c>
      <c r="F180" s="16" t="str">
        <f>IFERROR(VLOOKUP('Race5-Girl'!$C180,TeamDec!$D$9:$H$465,3,FALSE),"")</f>
        <v/>
      </c>
      <c r="G180" s="14">
        <f>COUNTIF($E$9:E180,E180)</f>
        <v>172</v>
      </c>
      <c r="H180" s="60"/>
      <c r="I180" s="5"/>
    </row>
    <row r="181" spans="2:9" x14ac:dyDescent="0.35">
      <c r="B181" s="15"/>
      <c r="C181" s="33"/>
      <c r="D181" s="1">
        <f>+tblRace5G[[#This Row],[Position]]</f>
        <v>0</v>
      </c>
      <c r="E181" s="14" t="str">
        <f>IFERROR(VLOOKUP('Race5-Girl'!$C181,TeamDec!$D$9:$H$465,5,FALSE),"")</f>
        <v/>
      </c>
      <c r="F181" s="16" t="str">
        <f>IFERROR(VLOOKUP('Race5-Girl'!$C181,TeamDec!$D$9:$H$465,3,FALSE),"")</f>
        <v/>
      </c>
      <c r="G181" s="14">
        <f>COUNTIF($E$9:E181,E181)</f>
        <v>173</v>
      </c>
      <c r="H181" s="60"/>
      <c r="I181" s="5"/>
    </row>
    <row r="182" spans="2:9" x14ac:dyDescent="0.35">
      <c r="B182" s="15"/>
      <c r="C182" s="33"/>
      <c r="D182" s="1">
        <f>+tblRace5G[[#This Row],[Position]]</f>
        <v>0</v>
      </c>
      <c r="E182" s="14" t="str">
        <f>IFERROR(VLOOKUP('Race5-Girl'!$C182,TeamDec!$D$9:$H$465,5,FALSE),"")</f>
        <v/>
      </c>
      <c r="F182" s="16" t="str">
        <f>IFERROR(VLOOKUP('Race5-Girl'!$C182,TeamDec!$D$9:$H$465,3,FALSE),"")</f>
        <v/>
      </c>
      <c r="G182" s="14">
        <f>COUNTIF($E$9:E182,E182)</f>
        <v>174</v>
      </c>
      <c r="H182" s="60"/>
      <c r="I182" s="5"/>
    </row>
    <row r="183" spans="2:9" x14ac:dyDescent="0.35">
      <c r="B183" s="15"/>
      <c r="C183" s="33"/>
      <c r="D183" s="1">
        <f>+tblRace5G[[#This Row],[Position]]</f>
        <v>0</v>
      </c>
      <c r="E183" s="14" t="str">
        <f>IFERROR(VLOOKUP('Race5-Girl'!$C183,TeamDec!$D$9:$H$465,5,FALSE),"")</f>
        <v/>
      </c>
      <c r="F183" s="16" t="str">
        <f>IFERROR(VLOOKUP('Race5-Girl'!$C183,TeamDec!$D$9:$H$465,3,FALSE),"")</f>
        <v/>
      </c>
      <c r="G183" s="14">
        <f>COUNTIF($E$9:E183,E183)</f>
        <v>175</v>
      </c>
      <c r="H183" s="60"/>
      <c r="I183" s="5"/>
    </row>
    <row r="184" spans="2:9" x14ac:dyDescent="0.35">
      <c r="B184" s="15"/>
      <c r="C184" s="33"/>
      <c r="D184" s="1">
        <f>+tblRace5G[[#This Row],[Position]]</f>
        <v>0</v>
      </c>
      <c r="E184" s="14" t="str">
        <f>IFERROR(VLOOKUP('Race5-Girl'!$C184,TeamDec!$D$9:$H$465,5,FALSE),"")</f>
        <v/>
      </c>
      <c r="F184" s="16" t="str">
        <f>IFERROR(VLOOKUP('Race5-Girl'!$C184,TeamDec!$D$9:$H$465,3,FALSE),"")</f>
        <v/>
      </c>
      <c r="G184" s="14">
        <f>COUNTIF($E$9:E184,E184)</f>
        <v>176</v>
      </c>
      <c r="H184" s="60"/>
      <c r="I184" s="5"/>
    </row>
    <row r="185" spans="2:9" x14ac:dyDescent="0.35">
      <c r="B185" s="15"/>
      <c r="C185" s="33"/>
      <c r="D185" s="1">
        <f>+tblRace5G[[#This Row],[Position]]</f>
        <v>0</v>
      </c>
      <c r="E185" s="14" t="str">
        <f>IFERROR(VLOOKUP('Race5-Girl'!$C185,TeamDec!$D$9:$H$465,5,FALSE),"")</f>
        <v/>
      </c>
      <c r="F185" s="16" t="str">
        <f>IFERROR(VLOOKUP('Race5-Girl'!$C185,TeamDec!$D$9:$H$465,3,FALSE),"")</f>
        <v/>
      </c>
      <c r="G185" s="14">
        <f>COUNTIF($E$9:E185,E185)</f>
        <v>177</v>
      </c>
      <c r="H185" s="60"/>
      <c r="I185" s="5"/>
    </row>
    <row r="186" spans="2:9" x14ac:dyDescent="0.35">
      <c r="B186" s="15"/>
      <c r="C186" s="33"/>
      <c r="D186" s="1">
        <f>+tblRace5G[[#This Row],[Position]]</f>
        <v>0</v>
      </c>
      <c r="E186" s="14" t="str">
        <f>IFERROR(VLOOKUP('Race5-Girl'!$C186,TeamDec!$D$9:$H$465,5,FALSE),"")</f>
        <v/>
      </c>
      <c r="F186" s="16" t="str">
        <f>IFERROR(VLOOKUP('Race5-Girl'!$C186,TeamDec!$D$9:$H$465,3,FALSE),"")</f>
        <v/>
      </c>
      <c r="G186" s="14">
        <f>COUNTIF($E$9:E186,E186)</f>
        <v>178</v>
      </c>
      <c r="H186" s="60"/>
      <c r="I186" s="5"/>
    </row>
    <row r="187" spans="2:9" x14ac:dyDescent="0.35">
      <c r="B187" s="15"/>
      <c r="C187" s="33"/>
      <c r="D187" s="1">
        <f>+tblRace5G[[#This Row],[Position]]</f>
        <v>0</v>
      </c>
      <c r="E187" s="14" t="str">
        <f>IFERROR(VLOOKUP('Race5-Girl'!$C187,TeamDec!$D$9:$H$465,5,FALSE),"")</f>
        <v/>
      </c>
      <c r="F187" s="16" t="str">
        <f>IFERROR(VLOOKUP('Race5-Girl'!$C187,TeamDec!$D$9:$H$465,3,FALSE),"")</f>
        <v/>
      </c>
      <c r="G187" s="14">
        <f>COUNTIF($E$9:E187,E187)</f>
        <v>179</v>
      </c>
      <c r="H187" s="60"/>
      <c r="I187" s="5"/>
    </row>
    <row r="188" spans="2:9" x14ac:dyDescent="0.35">
      <c r="B188" s="15"/>
      <c r="C188" s="33"/>
      <c r="D188" s="1">
        <f>+tblRace5G[[#This Row],[Position]]</f>
        <v>0</v>
      </c>
      <c r="E188" s="14" t="str">
        <f>IFERROR(VLOOKUP('Race5-Girl'!$C188,TeamDec!$D$9:$H$465,5,FALSE),"")</f>
        <v/>
      </c>
      <c r="F188" s="16" t="str">
        <f>IFERROR(VLOOKUP('Race5-Girl'!$C188,TeamDec!$D$9:$H$465,3,FALSE),"")</f>
        <v/>
      </c>
      <c r="G188" s="14">
        <f>COUNTIF($E$9:E188,E188)</f>
        <v>180</v>
      </c>
      <c r="H188" s="60"/>
      <c r="I188" s="5"/>
    </row>
    <row r="189" spans="2:9" x14ac:dyDescent="0.35">
      <c r="B189" s="15"/>
      <c r="C189" s="33"/>
      <c r="D189" s="1">
        <f>+tblRace5G[[#This Row],[Position]]</f>
        <v>0</v>
      </c>
      <c r="E189" s="14" t="str">
        <f>IFERROR(VLOOKUP('Race5-Girl'!$C189,TeamDec!$D$9:$H$465,5,FALSE),"")</f>
        <v/>
      </c>
      <c r="F189" s="16" t="str">
        <f>IFERROR(VLOOKUP('Race5-Girl'!$C189,TeamDec!$D$9:$H$465,3,FALSE),"")</f>
        <v/>
      </c>
      <c r="G189" s="14">
        <f>COUNTIF($E$9:E189,E189)</f>
        <v>181</v>
      </c>
      <c r="H189" s="60"/>
      <c r="I189" s="5"/>
    </row>
    <row r="190" spans="2:9" x14ac:dyDescent="0.35">
      <c r="B190" s="15"/>
      <c r="C190" s="33"/>
      <c r="D190" s="1">
        <f>+tblRace5G[[#This Row],[Position]]</f>
        <v>0</v>
      </c>
      <c r="E190" s="14" t="str">
        <f>IFERROR(VLOOKUP('Race5-Girl'!$C190,TeamDec!$D$9:$H$465,5,FALSE),"")</f>
        <v/>
      </c>
      <c r="F190" s="16" t="str">
        <f>IFERROR(VLOOKUP('Race5-Girl'!$C190,TeamDec!$D$9:$H$465,3,FALSE),"")</f>
        <v/>
      </c>
      <c r="G190" s="14">
        <f>COUNTIF($E$9:E190,E190)</f>
        <v>182</v>
      </c>
      <c r="H190" s="60"/>
      <c r="I190" s="5"/>
    </row>
    <row r="191" spans="2:9" x14ac:dyDescent="0.35">
      <c r="B191" s="15"/>
      <c r="C191" s="33"/>
      <c r="D191" s="1">
        <f>+tblRace5G[[#This Row],[Position]]</f>
        <v>0</v>
      </c>
      <c r="E191" s="14" t="str">
        <f>IFERROR(VLOOKUP('Race5-Girl'!$C191,TeamDec!$D$9:$H$465,5,FALSE),"")</f>
        <v/>
      </c>
      <c r="F191" s="16" t="str">
        <f>IFERROR(VLOOKUP('Race5-Girl'!$C191,TeamDec!$D$9:$H$465,3,FALSE),"")</f>
        <v/>
      </c>
      <c r="G191" s="14">
        <f>COUNTIF($E$9:E191,E191)</f>
        <v>183</v>
      </c>
      <c r="H191" s="60"/>
      <c r="I191" s="5"/>
    </row>
    <row r="192" spans="2:9" x14ac:dyDescent="0.35">
      <c r="B192" s="15"/>
      <c r="C192" s="33"/>
      <c r="D192" s="1">
        <f>+tblRace5G[[#This Row],[Position]]</f>
        <v>0</v>
      </c>
      <c r="E192" s="14" t="str">
        <f>IFERROR(VLOOKUP('Race5-Girl'!$C192,TeamDec!$D$9:$H$465,5,FALSE),"")</f>
        <v/>
      </c>
      <c r="F192" s="16" t="str">
        <f>IFERROR(VLOOKUP('Race5-Girl'!$C192,TeamDec!$D$9:$H$465,3,FALSE),"")</f>
        <v/>
      </c>
      <c r="G192" s="14">
        <f>COUNTIF($E$9:E192,E192)</f>
        <v>184</v>
      </c>
      <c r="H192" s="60"/>
      <c r="I192" s="5"/>
    </row>
    <row r="193" spans="2:9" x14ac:dyDescent="0.35">
      <c r="B193" s="15"/>
      <c r="C193" s="33"/>
      <c r="D193" s="1">
        <f>+tblRace5G[[#This Row],[Position]]</f>
        <v>0</v>
      </c>
      <c r="E193" s="14" t="str">
        <f>IFERROR(VLOOKUP('Race5-Girl'!$C193,TeamDec!$D$9:$H$465,5,FALSE),"")</f>
        <v/>
      </c>
      <c r="F193" s="16" t="str">
        <f>IFERROR(VLOOKUP('Race5-Girl'!$C193,TeamDec!$D$9:$H$465,3,FALSE),"")</f>
        <v/>
      </c>
      <c r="G193" s="14">
        <f>COUNTIF($E$9:E193,E193)</f>
        <v>185</v>
      </c>
      <c r="H193" s="60"/>
      <c r="I193" s="5"/>
    </row>
    <row r="194" spans="2:9" x14ac:dyDescent="0.35">
      <c r="B194" s="15"/>
      <c r="C194" s="33"/>
      <c r="D194" s="1">
        <f>+tblRace5G[[#This Row],[Position]]</f>
        <v>0</v>
      </c>
      <c r="E194" s="14" t="str">
        <f>IFERROR(VLOOKUP('Race5-Girl'!$C194,TeamDec!$D$9:$H$465,5,FALSE),"")</f>
        <v/>
      </c>
      <c r="F194" s="16" t="str">
        <f>IFERROR(VLOOKUP('Race5-Girl'!$C194,TeamDec!$D$9:$H$465,3,FALSE),"")</f>
        <v/>
      </c>
      <c r="G194" s="14">
        <f>COUNTIF($E$9:E194,E194)</f>
        <v>186</v>
      </c>
      <c r="H194" s="60"/>
      <c r="I194" s="5"/>
    </row>
    <row r="195" spans="2:9" x14ac:dyDescent="0.35">
      <c r="B195" s="15"/>
      <c r="C195" s="33"/>
      <c r="D195" s="1">
        <f>+tblRace5G[[#This Row],[Position]]</f>
        <v>0</v>
      </c>
      <c r="E195" s="14" t="str">
        <f>IFERROR(VLOOKUP('Race5-Girl'!$C195,TeamDec!$D$9:$H$465,5,FALSE),"")</f>
        <v/>
      </c>
      <c r="F195" s="16" t="str">
        <f>IFERROR(VLOOKUP('Race5-Girl'!$C195,TeamDec!$D$9:$H$465,3,FALSE),"")</f>
        <v/>
      </c>
      <c r="G195" s="14">
        <f>COUNTIF($E$9:E195,E195)</f>
        <v>187</v>
      </c>
      <c r="H195" s="60"/>
      <c r="I195" s="5"/>
    </row>
    <row r="196" spans="2:9" x14ac:dyDescent="0.35">
      <c r="B196" s="15"/>
      <c r="C196" s="33"/>
      <c r="D196" s="1">
        <f>+tblRace5G[[#This Row],[Position]]</f>
        <v>0</v>
      </c>
      <c r="E196" s="14" t="str">
        <f>IFERROR(VLOOKUP('Race5-Girl'!$C196,TeamDec!$D$9:$H$465,5,FALSE),"")</f>
        <v/>
      </c>
      <c r="F196" s="16" t="str">
        <f>IFERROR(VLOOKUP('Race5-Girl'!$C196,TeamDec!$D$9:$H$465,3,FALSE),"")</f>
        <v/>
      </c>
      <c r="G196" s="14">
        <f>COUNTIF($E$9:E196,E196)</f>
        <v>188</v>
      </c>
      <c r="H196" s="60"/>
      <c r="I196" s="5"/>
    </row>
    <row r="197" spans="2:9" x14ac:dyDescent="0.35">
      <c r="B197" s="15"/>
      <c r="C197" s="33"/>
      <c r="D197" s="1">
        <f>+tblRace5G[[#This Row],[Position]]</f>
        <v>0</v>
      </c>
      <c r="E197" s="14" t="str">
        <f>IFERROR(VLOOKUP('Race5-Girl'!$C197,TeamDec!$D$9:$H$465,5,FALSE),"")</f>
        <v/>
      </c>
      <c r="F197" s="16" t="str">
        <f>IFERROR(VLOOKUP('Race5-Girl'!$C197,TeamDec!$D$9:$H$465,3,FALSE),"")</f>
        <v/>
      </c>
      <c r="G197" s="14">
        <f>COUNTIF($E$9:E197,E197)</f>
        <v>189</v>
      </c>
      <c r="H197" s="60"/>
      <c r="I197" s="5"/>
    </row>
    <row r="198" spans="2:9" x14ac:dyDescent="0.35">
      <c r="B198" s="15"/>
      <c r="C198" s="33"/>
      <c r="D198" s="1">
        <f>+tblRace5G[[#This Row],[Position]]</f>
        <v>0</v>
      </c>
      <c r="E198" s="14" t="str">
        <f>IFERROR(VLOOKUP('Race5-Girl'!$C198,TeamDec!$D$9:$H$465,5,FALSE),"")</f>
        <v/>
      </c>
      <c r="F198" s="16" t="str">
        <f>IFERROR(VLOOKUP('Race5-Girl'!$C198,TeamDec!$D$9:$H$465,3,FALSE),"")</f>
        <v/>
      </c>
      <c r="G198" s="14">
        <f>COUNTIF($E$9:E198,E198)</f>
        <v>190</v>
      </c>
      <c r="H198" s="60"/>
      <c r="I198" s="5"/>
    </row>
    <row r="199" spans="2:9" x14ac:dyDescent="0.35">
      <c r="B199" s="15"/>
      <c r="C199" s="33"/>
      <c r="D199" s="1">
        <f>+tblRace5G[[#This Row],[Position]]</f>
        <v>0</v>
      </c>
      <c r="E199" s="14" t="str">
        <f>IFERROR(VLOOKUP('Race5-Girl'!$C199,TeamDec!$D$9:$H$465,5,FALSE),"")</f>
        <v/>
      </c>
      <c r="F199" s="16" t="str">
        <f>IFERROR(VLOOKUP('Race5-Girl'!$C199,TeamDec!$D$9:$H$465,3,FALSE),"")</f>
        <v/>
      </c>
      <c r="G199" s="14">
        <f>COUNTIF($E$9:E199,E199)</f>
        <v>191</v>
      </c>
      <c r="H199" s="60"/>
      <c r="I199" s="5"/>
    </row>
    <row r="200" spans="2:9" x14ac:dyDescent="0.35">
      <c r="B200" s="15"/>
      <c r="C200" s="33"/>
      <c r="D200" s="1">
        <f>+tblRace5G[[#This Row],[Position]]</f>
        <v>0</v>
      </c>
      <c r="E200" s="14" t="str">
        <f>IFERROR(VLOOKUP('Race5-Girl'!$C200,TeamDec!$D$9:$H$465,5,FALSE),"")</f>
        <v/>
      </c>
      <c r="F200" s="16" t="str">
        <f>IFERROR(VLOOKUP('Race5-Girl'!$C200,TeamDec!$D$9:$H$465,3,FALSE),"")</f>
        <v/>
      </c>
      <c r="G200" s="14">
        <f>COUNTIF($E$9:E200,E200)</f>
        <v>192</v>
      </c>
      <c r="H200" s="60"/>
      <c r="I200" s="5"/>
    </row>
    <row r="201" spans="2:9" x14ac:dyDescent="0.35">
      <c r="B201" s="15"/>
      <c r="C201" s="33"/>
      <c r="D201" s="1">
        <f>+tblRace5G[[#This Row],[Position]]</f>
        <v>0</v>
      </c>
      <c r="E201" s="14" t="str">
        <f>IFERROR(VLOOKUP('Race5-Girl'!$C201,TeamDec!$D$9:$H$465,5,FALSE),"")</f>
        <v/>
      </c>
      <c r="F201" s="16" t="str">
        <f>IFERROR(VLOOKUP('Race5-Girl'!$C201,TeamDec!$D$9:$H$465,3,FALSE),"")</f>
        <v/>
      </c>
      <c r="G201" s="14">
        <f>COUNTIF($E$9:E201,E201)</f>
        <v>193</v>
      </c>
      <c r="H201" s="60"/>
      <c r="I201" s="5"/>
    </row>
    <row r="202" spans="2:9" x14ac:dyDescent="0.35">
      <c r="B202" s="15"/>
      <c r="C202" s="33"/>
      <c r="D202" s="1">
        <f>+tblRace5G[[#This Row],[Position]]</f>
        <v>0</v>
      </c>
      <c r="E202" s="14" t="str">
        <f>IFERROR(VLOOKUP('Race5-Girl'!$C202,TeamDec!$D$9:$H$465,5,FALSE),"")</f>
        <v/>
      </c>
      <c r="F202" s="16" t="str">
        <f>IFERROR(VLOOKUP('Race5-Girl'!$C202,TeamDec!$D$9:$H$465,3,FALSE),"")</f>
        <v/>
      </c>
      <c r="G202" s="14">
        <f>COUNTIF($E$9:E202,E202)</f>
        <v>194</v>
      </c>
      <c r="H202" s="60"/>
      <c r="I202" s="5"/>
    </row>
    <row r="203" spans="2:9" x14ac:dyDescent="0.35">
      <c r="B203" s="15"/>
      <c r="C203" s="33"/>
      <c r="D203" s="1">
        <f>+tblRace5G[[#This Row],[Position]]</f>
        <v>0</v>
      </c>
      <c r="E203" s="14" t="str">
        <f>IFERROR(VLOOKUP('Race5-Girl'!$C203,TeamDec!$D$9:$H$465,5,FALSE),"")</f>
        <v/>
      </c>
      <c r="F203" s="16" t="str">
        <f>IFERROR(VLOOKUP('Race5-Girl'!$C203,TeamDec!$D$9:$H$465,3,FALSE),"")</f>
        <v/>
      </c>
      <c r="G203" s="14">
        <f>COUNTIF($E$9:E203,E203)</f>
        <v>195</v>
      </c>
      <c r="H203" s="60"/>
      <c r="I203" s="5"/>
    </row>
    <row r="204" spans="2:9" x14ac:dyDescent="0.35">
      <c r="B204" s="15"/>
      <c r="C204" s="33"/>
      <c r="D204" s="1">
        <f>+tblRace5G[[#This Row],[Position]]</f>
        <v>0</v>
      </c>
      <c r="E204" s="14" t="str">
        <f>IFERROR(VLOOKUP('Race5-Girl'!$C204,TeamDec!$D$9:$H$465,5,FALSE),"")</f>
        <v/>
      </c>
      <c r="F204" s="16" t="str">
        <f>IFERROR(VLOOKUP('Race5-Girl'!$C204,TeamDec!$D$9:$H$465,3,FALSE),"")</f>
        <v/>
      </c>
      <c r="G204" s="14">
        <f>COUNTIF($E$9:E204,E204)</f>
        <v>196</v>
      </c>
      <c r="H204" s="60"/>
      <c r="I204" s="5"/>
    </row>
    <row r="205" spans="2:9" x14ac:dyDescent="0.35">
      <c r="B205" s="15"/>
      <c r="C205" s="33"/>
      <c r="D205" s="1">
        <f>+tblRace5G[[#This Row],[Position]]</f>
        <v>0</v>
      </c>
      <c r="E205" s="14" t="str">
        <f>IFERROR(VLOOKUP('Race5-Girl'!$C205,TeamDec!$D$9:$H$465,5,FALSE),"")</f>
        <v/>
      </c>
      <c r="F205" s="16" t="str">
        <f>IFERROR(VLOOKUP('Race5-Girl'!$C205,TeamDec!$D$9:$H$465,3,FALSE),"")</f>
        <v/>
      </c>
      <c r="G205" s="14">
        <f>COUNTIF($E$9:E205,E205)</f>
        <v>197</v>
      </c>
      <c r="H205" s="60"/>
      <c r="I205" s="5"/>
    </row>
    <row r="206" spans="2:9" x14ac:dyDescent="0.35">
      <c r="B206" s="15"/>
      <c r="C206" s="33"/>
      <c r="D206" s="1">
        <f>+tblRace5G[[#This Row],[Position]]</f>
        <v>0</v>
      </c>
      <c r="E206" s="14" t="str">
        <f>IFERROR(VLOOKUP('Race5-Girl'!$C206,TeamDec!$D$9:$H$465,5,FALSE),"")</f>
        <v/>
      </c>
      <c r="F206" s="16" t="str">
        <f>IFERROR(VLOOKUP('Race5-Girl'!$C206,TeamDec!$D$9:$H$465,3,FALSE),"")</f>
        <v/>
      </c>
      <c r="G206" s="14">
        <f>COUNTIF($E$9:E206,E206)</f>
        <v>198</v>
      </c>
      <c r="H206" s="60"/>
      <c r="I206" s="5"/>
    </row>
    <row r="207" spans="2:9" x14ac:dyDescent="0.35">
      <c r="B207" s="15"/>
      <c r="C207" s="33"/>
      <c r="D207" s="1">
        <f>+tblRace5G[[#This Row],[Position]]</f>
        <v>0</v>
      </c>
      <c r="E207" s="14" t="str">
        <f>IFERROR(VLOOKUP('Race5-Girl'!$C207,TeamDec!$D$9:$H$465,5,FALSE),"")</f>
        <v/>
      </c>
      <c r="F207" s="16" t="str">
        <f>IFERROR(VLOOKUP('Race5-Girl'!$C207,TeamDec!$D$9:$H$465,3,FALSE),"")</f>
        <v/>
      </c>
      <c r="G207" s="14">
        <f>COUNTIF($E$9:E207,E207)</f>
        <v>199</v>
      </c>
      <c r="H207" s="60"/>
      <c r="I207" s="5"/>
    </row>
    <row r="208" spans="2:9" x14ac:dyDescent="0.35">
      <c r="B208" s="15"/>
      <c r="C208" s="33"/>
      <c r="D208" s="1">
        <f>+tblRace5G[[#This Row],[Position]]</f>
        <v>0</v>
      </c>
      <c r="E208" s="14" t="str">
        <f>IFERROR(VLOOKUP('Race5-Girl'!$C208,TeamDec!$D$9:$H$465,5,FALSE),"")</f>
        <v/>
      </c>
      <c r="F208" s="16" t="str">
        <f>IFERROR(VLOOKUP('Race5-Girl'!$C208,TeamDec!$D$9:$H$465,3,FALSE),"")</f>
        <v/>
      </c>
      <c r="G208" s="14">
        <f>COUNTIF($E$9:E208,E208)</f>
        <v>200</v>
      </c>
      <c r="H208" s="60"/>
      <c r="I208" s="5"/>
    </row>
    <row r="209" spans="2:9" x14ac:dyDescent="0.35">
      <c r="B209" s="15"/>
      <c r="C209" s="33"/>
      <c r="D209" s="1">
        <f>+tblRace5G[[#This Row],[Position]]</f>
        <v>0</v>
      </c>
      <c r="E209" s="14" t="str">
        <f>IFERROR(VLOOKUP('Race5-Girl'!$C209,TeamDec!$D$9:$H$465,5,FALSE),"")</f>
        <v/>
      </c>
      <c r="F209" s="16" t="str">
        <f>IFERROR(VLOOKUP('Race5-Girl'!$C209,TeamDec!$D$9:$H$465,3,FALSE),"")</f>
        <v/>
      </c>
      <c r="G209" s="14">
        <f>COUNTIF($E$9:E209,E209)</f>
        <v>201</v>
      </c>
      <c r="H209" s="60"/>
      <c r="I209" s="5"/>
    </row>
    <row r="210" spans="2:9" x14ac:dyDescent="0.35">
      <c r="B210" s="15"/>
      <c r="C210" s="33"/>
      <c r="D210" s="1">
        <f>+tblRace5G[[#This Row],[Position]]</f>
        <v>0</v>
      </c>
      <c r="E210" s="14" t="str">
        <f>IFERROR(VLOOKUP('Race5-Girl'!$C210,TeamDec!$D$9:$H$465,5,FALSE),"")</f>
        <v/>
      </c>
      <c r="F210" s="16" t="str">
        <f>IFERROR(VLOOKUP('Race5-Girl'!$C210,TeamDec!$D$9:$H$465,3,FALSE),"")</f>
        <v/>
      </c>
      <c r="G210" s="14">
        <f>COUNTIF($E$9:E210,E210)</f>
        <v>202</v>
      </c>
      <c r="H210" s="60"/>
      <c r="I210" s="5"/>
    </row>
    <row r="211" spans="2:9" x14ac:dyDescent="0.35">
      <c r="B211" s="15"/>
      <c r="C211" s="33"/>
      <c r="D211" s="1">
        <f>+tblRace5G[[#This Row],[Position]]</f>
        <v>0</v>
      </c>
      <c r="E211" s="14" t="str">
        <f>IFERROR(VLOOKUP('Race5-Girl'!$C211,TeamDec!$D$9:$H$465,5,FALSE),"")</f>
        <v/>
      </c>
      <c r="F211" s="16" t="str">
        <f>IFERROR(VLOOKUP('Race5-Girl'!$C211,TeamDec!$D$9:$H$465,3,FALSE),"")</f>
        <v/>
      </c>
      <c r="G211" s="14">
        <f>COUNTIF($E$9:E211,E211)</f>
        <v>203</v>
      </c>
      <c r="H211" s="60"/>
      <c r="I211" s="5"/>
    </row>
    <row r="212" spans="2:9" x14ac:dyDescent="0.35">
      <c r="B212" s="15"/>
      <c r="C212" s="33"/>
      <c r="D212" s="1">
        <f>+tblRace5G[[#This Row],[Position]]</f>
        <v>0</v>
      </c>
      <c r="E212" s="14" t="str">
        <f>IFERROR(VLOOKUP('Race5-Girl'!$C212,TeamDec!$D$9:$H$465,5,FALSE),"")</f>
        <v/>
      </c>
      <c r="F212" s="16" t="str">
        <f>IFERROR(VLOOKUP('Race5-Girl'!$C212,TeamDec!$D$9:$H$465,3,FALSE),"")</f>
        <v/>
      </c>
      <c r="G212" s="14">
        <f>COUNTIF($E$9:E212,E212)</f>
        <v>204</v>
      </c>
      <c r="H212" s="60"/>
      <c r="I212" s="5"/>
    </row>
    <row r="213" spans="2:9" x14ac:dyDescent="0.35">
      <c r="B213" s="15"/>
      <c r="C213" s="33"/>
      <c r="D213" s="1">
        <f>+tblRace5G[[#This Row],[Position]]</f>
        <v>0</v>
      </c>
      <c r="E213" s="14" t="str">
        <f>IFERROR(VLOOKUP('Race5-Girl'!$C213,TeamDec!$D$9:$H$465,5,FALSE),"")</f>
        <v/>
      </c>
      <c r="F213" s="16" t="str">
        <f>IFERROR(VLOOKUP('Race5-Girl'!$C213,TeamDec!$D$9:$H$465,3,FALSE),"")</f>
        <v/>
      </c>
      <c r="G213" s="14">
        <f>COUNTIF($E$9:E213,E213)</f>
        <v>205</v>
      </c>
      <c r="H213" s="60"/>
      <c r="I213" s="5"/>
    </row>
    <row r="214" spans="2:9" x14ac:dyDescent="0.35">
      <c r="B214" s="15"/>
      <c r="C214" s="33"/>
      <c r="D214" s="1">
        <f>+tblRace5G[[#This Row],[Position]]</f>
        <v>0</v>
      </c>
      <c r="E214" s="14" t="str">
        <f>IFERROR(VLOOKUP('Race5-Girl'!$C214,TeamDec!$D$9:$H$465,5,FALSE),"")</f>
        <v/>
      </c>
      <c r="F214" s="16" t="str">
        <f>IFERROR(VLOOKUP('Race5-Girl'!$C214,TeamDec!$D$9:$H$465,3,FALSE),"")</f>
        <v/>
      </c>
      <c r="G214" s="14">
        <f>COUNTIF($E$9:E214,E214)</f>
        <v>206</v>
      </c>
      <c r="H214" s="60"/>
      <c r="I214" s="5"/>
    </row>
    <row r="215" spans="2:9" x14ac:dyDescent="0.35">
      <c r="B215" s="15"/>
      <c r="C215" s="33"/>
      <c r="D215" s="1">
        <f>+tblRace5G[[#This Row],[Position]]</f>
        <v>0</v>
      </c>
      <c r="E215" s="14" t="str">
        <f>IFERROR(VLOOKUP('Race5-Girl'!$C215,TeamDec!$D$9:$H$465,5,FALSE),"")</f>
        <v/>
      </c>
      <c r="F215" s="16" t="str">
        <f>IFERROR(VLOOKUP('Race5-Girl'!$C215,TeamDec!$D$9:$H$465,3,FALSE),"")</f>
        <v/>
      </c>
      <c r="G215" s="14">
        <f>COUNTIF($E$9:E215,E215)</f>
        <v>207</v>
      </c>
      <c r="H215" s="60"/>
      <c r="I215" s="5"/>
    </row>
    <row r="216" spans="2:9" x14ac:dyDescent="0.35">
      <c r="B216" s="15"/>
      <c r="C216" s="33"/>
      <c r="D216" s="1">
        <f>+tblRace5G[[#This Row],[Position]]</f>
        <v>0</v>
      </c>
      <c r="E216" s="14" t="str">
        <f>IFERROR(VLOOKUP('Race5-Girl'!$C216,TeamDec!$D$9:$H$465,5,FALSE),"")</f>
        <v/>
      </c>
      <c r="F216" s="16" t="str">
        <f>IFERROR(VLOOKUP('Race5-Girl'!$C216,TeamDec!$D$9:$H$465,3,FALSE),"")</f>
        <v/>
      </c>
      <c r="G216" s="14">
        <f>COUNTIF($E$9:E216,E216)</f>
        <v>208</v>
      </c>
      <c r="H216" s="60"/>
      <c r="I216" s="5"/>
    </row>
    <row r="217" spans="2:9" x14ac:dyDescent="0.35">
      <c r="B217" s="15"/>
      <c r="C217" s="33"/>
      <c r="D217" s="1">
        <f>+tblRace5G[[#This Row],[Position]]</f>
        <v>0</v>
      </c>
      <c r="E217" s="14" t="str">
        <f>IFERROR(VLOOKUP('Race5-Girl'!$C217,TeamDec!$D$9:$H$465,5,FALSE),"")</f>
        <v/>
      </c>
      <c r="F217" s="16" t="str">
        <f>IFERROR(VLOOKUP('Race5-Girl'!$C217,TeamDec!$D$9:$H$465,3,FALSE),"")</f>
        <v/>
      </c>
      <c r="G217" s="14">
        <f>COUNTIF($E$9:E217,E217)</f>
        <v>209</v>
      </c>
      <c r="H217" s="60"/>
      <c r="I217" s="5"/>
    </row>
    <row r="218" spans="2:9" x14ac:dyDescent="0.35">
      <c r="B218" s="15"/>
      <c r="C218" s="33"/>
      <c r="D218" s="1">
        <f>+tblRace5G[[#This Row],[Position]]</f>
        <v>0</v>
      </c>
      <c r="E218" s="14" t="str">
        <f>IFERROR(VLOOKUP('Race5-Girl'!$C218,TeamDec!$D$9:$H$465,5,FALSE),"")</f>
        <v/>
      </c>
      <c r="F218" s="16" t="str">
        <f>IFERROR(VLOOKUP('Race5-Girl'!$C218,TeamDec!$D$9:$H$465,3,FALSE),"")</f>
        <v/>
      </c>
      <c r="G218" s="14">
        <f>COUNTIF($E$9:E218,E218)</f>
        <v>210</v>
      </c>
      <c r="H218" s="60"/>
      <c r="I218" s="5"/>
    </row>
    <row r="219" spans="2:9" x14ac:dyDescent="0.35">
      <c r="B219" s="15"/>
      <c r="C219" s="33"/>
      <c r="D219" s="1">
        <f>+tblRace5G[[#This Row],[Position]]</f>
        <v>0</v>
      </c>
      <c r="E219" s="14" t="str">
        <f>IFERROR(VLOOKUP('Race5-Girl'!$C219,TeamDec!$D$9:$H$465,5,FALSE),"")</f>
        <v/>
      </c>
      <c r="F219" s="16" t="str">
        <f>IFERROR(VLOOKUP('Race5-Girl'!$C219,TeamDec!$D$9:$H$465,3,FALSE),"")</f>
        <v/>
      </c>
      <c r="G219" s="14">
        <f>COUNTIF($E$9:E219,E219)</f>
        <v>211</v>
      </c>
      <c r="H219" s="60"/>
      <c r="I219" s="5"/>
    </row>
    <row r="220" spans="2:9" x14ac:dyDescent="0.35">
      <c r="B220" s="15"/>
      <c r="C220" s="33"/>
      <c r="D220" s="1">
        <f>+tblRace5G[[#This Row],[Position]]</f>
        <v>0</v>
      </c>
      <c r="E220" s="14" t="str">
        <f>IFERROR(VLOOKUP('Race5-Girl'!$C220,TeamDec!$D$9:$H$465,5,FALSE),"")</f>
        <v/>
      </c>
      <c r="F220" s="16" t="str">
        <f>IFERROR(VLOOKUP('Race5-Girl'!$C220,TeamDec!$D$9:$H$465,3,FALSE),"")</f>
        <v/>
      </c>
      <c r="G220" s="14">
        <f>COUNTIF($E$9:E220,E220)</f>
        <v>212</v>
      </c>
      <c r="H220" s="60"/>
      <c r="I220" s="5"/>
    </row>
    <row r="221" spans="2:9" x14ac:dyDescent="0.35">
      <c r="B221" s="15"/>
      <c r="C221" s="33"/>
      <c r="D221" s="1">
        <f>+tblRace5G[[#This Row],[Position]]</f>
        <v>0</v>
      </c>
      <c r="E221" s="14" t="str">
        <f>IFERROR(VLOOKUP('Race5-Girl'!$C221,TeamDec!$D$9:$H$465,5,FALSE),"")</f>
        <v/>
      </c>
      <c r="F221" s="16" t="str">
        <f>IFERROR(VLOOKUP('Race5-Girl'!$C221,TeamDec!$D$9:$H$465,3,FALSE),"")</f>
        <v/>
      </c>
      <c r="G221" s="14">
        <f>COUNTIF($E$9:E221,E221)</f>
        <v>213</v>
      </c>
      <c r="H221" s="60"/>
      <c r="I221" s="5"/>
    </row>
    <row r="222" spans="2:9" x14ac:dyDescent="0.35">
      <c r="B222" s="15"/>
      <c r="C222" s="33"/>
      <c r="D222" s="1">
        <f>+tblRace5G[[#This Row],[Position]]</f>
        <v>0</v>
      </c>
      <c r="E222" s="14" t="str">
        <f>IFERROR(VLOOKUP('Race5-Girl'!$C222,TeamDec!$D$9:$H$465,5,FALSE),"")</f>
        <v/>
      </c>
      <c r="F222" s="16" t="str">
        <f>IFERROR(VLOOKUP('Race5-Girl'!$C222,TeamDec!$D$9:$H$465,3,FALSE),"")</f>
        <v/>
      </c>
      <c r="G222" s="14">
        <f>COUNTIF($E$9:E222,E222)</f>
        <v>214</v>
      </c>
      <c r="H222" s="60"/>
      <c r="I222" s="5"/>
    </row>
    <row r="223" spans="2:9" x14ac:dyDescent="0.35">
      <c r="B223" s="15"/>
      <c r="C223" s="33"/>
      <c r="D223" s="1">
        <f>+tblRace5G[[#This Row],[Position]]</f>
        <v>0</v>
      </c>
      <c r="E223" s="14" t="str">
        <f>IFERROR(VLOOKUP('Race5-Girl'!$C223,TeamDec!$D$9:$H$465,5,FALSE),"")</f>
        <v/>
      </c>
      <c r="F223" s="16" t="str">
        <f>IFERROR(VLOOKUP('Race5-Girl'!$C223,TeamDec!$D$9:$H$465,3,FALSE),"")</f>
        <v/>
      </c>
      <c r="G223" s="14">
        <f>COUNTIF($E$9:E223,E223)</f>
        <v>215</v>
      </c>
      <c r="H223" s="60"/>
      <c r="I223" s="5"/>
    </row>
    <row r="224" spans="2:9" x14ac:dyDescent="0.35">
      <c r="B224" s="15"/>
      <c r="C224" s="33"/>
      <c r="D224" s="1">
        <f>+tblRace5G[[#This Row],[Position]]</f>
        <v>0</v>
      </c>
      <c r="E224" s="14" t="str">
        <f>IFERROR(VLOOKUP('Race5-Girl'!$C224,TeamDec!$D$9:$H$465,5,FALSE),"")</f>
        <v/>
      </c>
      <c r="F224" s="16" t="str">
        <f>IFERROR(VLOOKUP('Race5-Girl'!$C224,TeamDec!$D$9:$H$465,3,FALSE),"")</f>
        <v/>
      </c>
      <c r="G224" s="14">
        <f>COUNTIF($E$9:E224,E224)</f>
        <v>216</v>
      </c>
      <c r="H224" s="60"/>
      <c r="I224" s="5"/>
    </row>
    <row r="225" spans="2:9" x14ac:dyDescent="0.35">
      <c r="B225" s="15"/>
      <c r="C225" s="33"/>
      <c r="D225" s="1">
        <f>+tblRace5G[[#This Row],[Position]]</f>
        <v>0</v>
      </c>
      <c r="E225" s="14" t="str">
        <f>IFERROR(VLOOKUP('Race5-Girl'!$C225,TeamDec!$D$9:$H$465,5,FALSE),"")</f>
        <v/>
      </c>
      <c r="F225" s="16" t="str">
        <f>IFERROR(VLOOKUP('Race5-Girl'!$C225,TeamDec!$D$9:$H$465,3,FALSE),"")</f>
        <v/>
      </c>
      <c r="G225" s="14">
        <f>COUNTIF($E$9:E225,E225)</f>
        <v>217</v>
      </c>
      <c r="H225" s="60"/>
      <c r="I225" s="5"/>
    </row>
    <row r="226" spans="2:9" x14ac:dyDescent="0.35">
      <c r="B226" s="15"/>
      <c r="C226" s="33"/>
      <c r="D226" s="1">
        <f>+tblRace5G[[#This Row],[Position]]</f>
        <v>0</v>
      </c>
      <c r="E226" s="14" t="str">
        <f>IFERROR(VLOOKUP('Race5-Girl'!$C226,TeamDec!$D$9:$H$465,5,FALSE),"")</f>
        <v/>
      </c>
      <c r="F226" s="16" t="str">
        <f>IFERROR(VLOOKUP('Race5-Girl'!$C226,TeamDec!$D$9:$H$465,3,FALSE),"")</f>
        <v/>
      </c>
      <c r="G226" s="14">
        <f>COUNTIF($E$9:E226,E226)</f>
        <v>218</v>
      </c>
      <c r="H226" s="60"/>
      <c r="I226" s="5"/>
    </row>
    <row r="227" spans="2:9" x14ac:dyDescent="0.35">
      <c r="B227" s="15"/>
      <c r="C227" s="33"/>
      <c r="D227" s="1">
        <f>+tblRace5G[[#This Row],[Position]]</f>
        <v>0</v>
      </c>
      <c r="E227" s="14" t="str">
        <f>IFERROR(VLOOKUP('Race5-Girl'!$C227,TeamDec!$D$9:$H$465,5,FALSE),"")</f>
        <v/>
      </c>
      <c r="F227" s="16" t="str">
        <f>IFERROR(VLOOKUP('Race5-Girl'!$C227,TeamDec!$D$9:$H$465,3,FALSE),"")</f>
        <v/>
      </c>
      <c r="G227" s="14">
        <f>COUNTIF($E$9:E227,E227)</f>
        <v>219</v>
      </c>
      <c r="H227" s="60"/>
      <c r="I227" s="5"/>
    </row>
    <row r="228" spans="2:9" x14ac:dyDescent="0.35">
      <c r="B228" s="15"/>
      <c r="C228" s="33"/>
      <c r="D228" s="1">
        <f>+tblRace5G[[#This Row],[Position]]</f>
        <v>0</v>
      </c>
      <c r="E228" s="14" t="str">
        <f>IFERROR(VLOOKUP('Race5-Girl'!$C228,TeamDec!$D$9:$H$465,5,FALSE),"")</f>
        <v/>
      </c>
      <c r="F228" s="16" t="str">
        <f>IFERROR(VLOOKUP('Race5-Girl'!$C228,TeamDec!$D$9:$H$465,3,FALSE),"")</f>
        <v/>
      </c>
      <c r="G228" s="14">
        <f>COUNTIF($E$9:E228,E228)</f>
        <v>220</v>
      </c>
      <c r="H228" s="60"/>
      <c r="I228" s="5"/>
    </row>
    <row r="229" spans="2:9" x14ac:dyDescent="0.35">
      <c r="B229" s="15"/>
      <c r="C229" s="33"/>
      <c r="D229" s="1">
        <f>+tblRace5G[[#This Row],[Position]]</f>
        <v>0</v>
      </c>
      <c r="E229" s="14" t="str">
        <f>IFERROR(VLOOKUP('Race5-Girl'!$C229,TeamDec!$D$9:$H$465,5,FALSE),"")</f>
        <v/>
      </c>
      <c r="F229" s="16" t="str">
        <f>IFERROR(VLOOKUP('Race5-Girl'!$C229,TeamDec!$D$9:$H$465,3,FALSE),"")</f>
        <v/>
      </c>
      <c r="G229" s="14">
        <f>COUNTIF($E$9:E229,E229)</f>
        <v>221</v>
      </c>
      <c r="H229" s="60"/>
      <c r="I229" s="5"/>
    </row>
    <row r="230" spans="2:9" x14ac:dyDescent="0.35">
      <c r="B230" s="15"/>
      <c r="C230" s="33"/>
      <c r="D230" s="1">
        <f>+tblRace5G[[#This Row],[Position]]</f>
        <v>0</v>
      </c>
      <c r="E230" s="14" t="str">
        <f>IFERROR(VLOOKUP('Race5-Girl'!$C230,TeamDec!$D$9:$H$465,5,FALSE),"")</f>
        <v/>
      </c>
      <c r="F230" s="16" t="str">
        <f>IFERROR(VLOOKUP('Race5-Girl'!$C230,TeamDec!$D$9:$H$465,3,FALSE),"")</f>
        <v/>
      </c>
      <c r="G230" s="14">
        <f>COUNTIF($E$9:E230,E230)</f>
        <v>222</v>
      </c>
      <c r="H230" s="60"/>
      <c r="I230" s="5"/>
    </row>
    <row r="231" spans="2:9" x14ac:dyDescent="0.35">
      <c r="B231" s="15"/>
      <c r="C231" s="33"/>
      <c r="D231" s="1">
        <f>+tblRace5G[[#This Row],[Position]]</f>
        <v>0</v>
      </c>
      <c r="E231" s="14" t="str">
        <f>IFERROR(VLOOKUP('Race5-Girl'!$C231,TeamDec!$D$9:$H$465,5,FALSE),"")</f>
        <v/>
      </c>
      <c r="F231" s="16" t="str">
        <f>IFERROR(VLOOKUP('Race5-Girl'!$C231,TeamDec!$D$9:$H$465,3,FALSE),"")</f>
        <v/>
      </c>
      <c r="G231" s="14">
        <f>COUNTIF($E$9:E231,E231)</f>
        <v>223</v>
      </c>
      <c r="H231" s="60"/>
      <c r="I231" s="5"/>
    </row>
    <row r="232" spans="2:9" x14ac:dyDescent="0.35">
      <c r="B232" s="15"/>
      <c r="C232" s="33"/>
      <c r="D232" s="1">
        <f>+tblRace5G[[#This Row],[Position]]</f>
        <v>0</v>
      </c>
      <c r="E232" s="14" t="str">
        <f>IFERROR(VLOOKUP('Race5-Girl'!$C232,TeamDec!$D$9:$H$465,5,FALSE),"")</f>
        <v/>
      </c>
      <c r="F232" s="16" t="str">
        <f>IFERROR(VLOOKUP('Race5-Girl'!$C232,TeamDec!$D$9:$H$465,3,FALSE),"")</f>
        <v/>
      </c>
      <c r="G232" s="14">
        <f>COUNTIF($E$9:E232,E232)</f>
        <v>224</v>
      </c>
      <c r="H232" s="60"/>
      <c r="I232" s="5"/>
    </row>
    <row r="233" spans="2:9" x14ac:dyDescent="0.35">
      <c r="B233" s="15"/>
      <c r="C233" s="33"/>
      <c r="D233" s="1">
        <f>+tblRace5G[[#This Row],[Position]]</f>
        <v>0</v>
      </c>
      <c r="E233" s="14" t="str">
        <f>IFERROR(VLOOKUP('Race5-Girl'!$C233,TeamDec!$D$9:$H$465,5,FALSE),"")</f>
        <v/>
      </c>
      <c r="F233" s="16" t="str">
        <f>IFERROR(VLOOKUP('Race5-Girl'!$C233,TeamDec!$D$9:$H$465,3,FALSE),"")</f>
        <v/>
      </c>
      <c r="G233" s="14">
        <f>COUNTIF($E$9:E233,E233)</f>
        <v>225</v>
      </c>
      <c r="H233" s="60"/>
      <c r="I233" s="5"/>
    </row>
    <row r="234" spans="2:9" x14ac:dyDescent="0.35">
      <c r="B234" s="15"/>
      <c r="C234" s="33"/>
      <c r="D234" s="1">
        <f>+tblRace5G[[#This Row],[Position]]</f>
        <v>0</v>
      </c>
      <c r="E234" s="14" t="str">
        <f>IFERROR(VLOOKUP('Race5-Girl'!$C234,TeamDec!$D$9:$H$465,5,FALSE),"")</f>
        <v/>
      </c>
      <c r="F234" s="16" t="str">
        <f>IFERROR(VLOOKUP('Race5-Girl'!$C234,TeamDec!$D$9:$H$465,3,FALSE),"")</f>
        <v/>
      </c>
      <c r="G234" s="14">
        <f>COUNTIF($E$9:E234,E234)</f>
        <v>226</v>
      </c>
      <c r="H234" s="60"/>
      <c r="I234" s="5"/>
    </row>
    <row r="235" spans="2:9" x14ac:dyDescent="0.35">
      <c r="B235" s="15"/>
      <c r="C235" s="33"/>
      <c r="D235" s="1">
        <f>+tblRace5G[[#This Row],[Position]]</f>
        <v>0</v>
      </c>
      <c r="E235" s="14" t="str">
        <f>IFERROR(VLOOKUP('Race5-Girl'!$C235,TeamDec!$D$9:$H$465,5,FALSE),"")</f>
        <v/>
      </c>
      <c r="F235" s="16" t="str">
        <f>IFERROR(VLOOKUP('Race5-Girl'!$C235,TeamDec!$D$9:$H$465,3,FALSE),"")</f>
        <v/>
      </c>
      <c r="G235" s="14">
        <f>COUNTIF($E$9:E235,E235)</f>
        <v>227</v>
      </c>
      <c r="H235" s="60"/>
      <c r="I235" s="5"/>
    </row>
    <row r="236" spans="2:9" x14ac:dyDescent="0.35">
      <c r="B236" s="15"/>
      <c r="C236" s="33"/>
      <c r="D236" s="1">
        <f>+tblRace5G[[#This Row],[Position]]</f>
        <v>0</v>
      </c>
      <c r="E236" s="14" t="str">
        <f>IFERROR(VLOOKUP('Race5-Girl'!$C236,TeamDec!$D$9:$H$465,5,FALSE),"")</f>
        <v/>
      </c>
      <c r="F236" s="16" t="str">
        <f>IFERROR(VLOOKUP('Race5-Girl'!$C236,TeamDec!$D$9:$H$465,3,FALSE),"")</f>
        <v/>
      </c>
      <c r="G236" s="14">
        <f>COUNTIF($E$9:E236,E236)</f>
        <v>228</v>
      </c>
      <c r="H236" s="60"/>
      <c r="I236" s="5"/>
    </row>
    <row r="237" spans="2:9" x14ac:dyDescent="0.35">
      <c r="B237" s="15"/>
      <c r="C237" s="33"/>
      <c r="D237" s="1">
        <f>+tblRace5G[[#This Row],[Position]]</f>
        <v>0</v>
      </c>
      <c r="E237" s="14" t="str">
        <f>IFERROR(VLOOKUP('Race5-Girl'!$C237,TeamDec!$D$9:$H$465,5,FALSE),"")</f>
        <v/>
      </c>
      <c r="F237" s="16" t="str">
        <f>IFERROR(VLOOKUP('Race5-Girl'!$C237,TeamDec!$D$9:$H$465,3,FALSE),"")</f>
        <v/>
      </c>
      <c r="G237" s="14">
        <f>COUNTIF($E$9:E237,E237)</f>
        <v>229</v>
      </c>
      <c r="H237" s="60"/>
      <c r="I237" s="5"/>
    </row>
    <row r="238" spans="2:9" x14ac:dyDescent="0.35">
      <c r="B238" s="15"/>
      <c r="C238" s="33"/>
      <c r="D238" s="1">
        <f>+tblRace5G[[#This Row],[Position]]</f>
        <v>0</v>
      </c>
      <c r="E238" s="14" t="str">
        <f>IFERROR(VLOOKUP('Race5-Girl'!$C238,TeamDec!$D$9:$H$465,5,FALSE),"")</f>
        <v/>
      </c>
      <c r="F238" s="16" t="str">
        <f>IFERROR(VLOOKUP('Race5-Girl'!$C238,TeamDec!$D$9:$H$465,3,FALSE),"")</f>
        <v/>
      </c>
      <c r="G238" s="14">
        <f>COUNTIF($E$9:E238,E238)</f>
        <v>230</v>
      </c>
      <c r="H238" s="60"/>
      <c r="I238" s="5"/>
    </row>
    <row r="239" spans="2:9" x14ac:dyDescent="0.35">
      <c r="B239" s="15"/>
      <c r="C239" s="33"/>
      <c r="D239" s="1">
        <f>+tblRace5G[[#This Row],[Position]]</f>
        <v>0</v>
      </c>
      <c r="E239" s="14" t="str">
        <f>IFERROR(VLOOKUP('Race5-Girl'!$C239,TeamDec!$D$9:$H$465,5,FALSE),"")</f>
        <v/>
      </c>
      <c r="F239" s="16" t="str">
        <f>IFERROR(VLOOKUP('Race5-Girl'!$C239,TeamDec!$D$9:$H$465,3,FALSE),"")</f>
        <v/>
      </c>
      <c r="G239" s="14">
        <f>COUNTIF($E$9:E239,E239)</f>
        <v>231</v>
      </c>
      <c r="H239" s="60"/>
      <c r="I239" s="5"/>
    </row>
    <row r="240" spans="2:9" x14ac:dyDescent="0.35">
      <c r="B240" s="15"/>
      <c r="C240" s="33"/>
      <c r="D240" s="1">
        <f>+tblRace5G[[#This Row],[Position]]</f>
        <v>0</v>
      </c>
      <c r="E240" s="14" t="str">
        <f>IFERROR(VLOOKUP('Race5-Girl'!$C240,TeamDec!$D$9:$H$465,5,FALSE),"")</f>
        <v/>
      </c>
      <c r="F240" s="16" t="str">
        <f>IFERROR(VLOOKUP('Race5-Girl'!$C240,TeamDec!$D$9:$H$465,3,FALSE),"")</f>
        <v/>
      </c>
      <c r="G240" s="14">
        <f>COUNTIF($E$9:E240,E240)</f>
        <v>232</v>
      </c>
      <c r="H240" s="60"/>
      <c r="I240" s="5"/>
    </row>
    <row r="241" spans="2:9" x14ac:dyDescent="0.35">
      <c r="B241" s="15"/>
      <c r="C241" s="33"/>
      <c r="D241" s="1">
        <f>+tblRace5G[[#This Row],[Position]]</f>
        <v>0</v>
      </c>
      <c r="E241" s="14" t="str">
        <f>IFERROR(VLOOKUP('Race5-Girl'!$C241,TeamDec!$D$9:$H$465,5,FALSE),"")</f>
        <v/>
      </c>
      <c r="F241" s="16" t="str">
        <f>IFERROR(VLOOKUP('Race5-Girl'!$C241,TeamDec!$D$9:$H$465,3,FALSE),"")</f>
        <v/>
      </c>
      <c r="G241" s="14">
        <f>COUNTIF($E$9:E241,E241)</f>
        <v>233</v>
      </c>
      <c r="H241" s="60"/>
      <c r="I241" s="5"/>
    </row>
    <row r="242" spans="2:9" x14ac:dyDescent="0.35">
      <c r="B242" s="15"/>
      <c r="C242" s="33"/>
      <c r="D242" s="1">
        <f>+tblRace5G[[#This Row],[Position]]</f>
        <v>0</v>
      </c>
      <c r="E242" s="14" t="str">
        <f>IFERROR(VLOOKUP('Race5-Girl'!$C242,TeamDec!$D$9:$H$465,5,FALSE),"")</f>
        <v/>
      </c>
      <c r="F242" s="16" t="str">
        <f>IFERROR(VLOOKUP('Race5-Girl'!$C242,TeamDec!$D$9:$H$465,3,FALSE),"")</f>
        <v/>
      </c>
      <c r="G242" s="14">
        <f>COUNTIF($E$9:E242,E242)</f>
        <v>234</v>
      </c>
      <c r="H242" s="60"/>
      <c r="I242" s="5"/>
    </row>
    <row r="243" spans="2:9" x14ac:dyDescent="0.35">
      <c r="B243" s="15"/>
      <c r="C243" s="33"/>
      <c r="D243" s="1">
        <f>+tblRace5G[[#This Row],[Position]]</f>
        <v>0</v>
      </c>
      <c r="E243" s="14" t="str">
        <f>IFERROR(VLOOKUP('Race5-Girl'!$C243,TeamDec!$D$9:$H$465,5,FALSE),"")</f>
        <v/>
      </c>
      <c r="F243" s="16" t="str">
        <f>IFERROR(VLOOKUP('Race5-Girl'!$C243,TeamDec!$D$9:$H$465,3,FALSE),"")</f>
        <v/>
      </c>
      <c r="G243" s="14">
        <f>COUNTIF($E$9:E243,E243)</f>
        <v>235</v>
      </c>
      <c r="H243" s="60"/>
      <c r="I243" s="5"/>
    </row>
    <row r="244" spans="2:9" x14ac:dyDescent="0.35">
      <c r="B244" s="15"/>
      <c r="C244" s="33"/>
      <c r="D244" s="1">
        <f>+tblRace5G[[#This Row],[Position]]</f>
        <v>0</v>
      </c>
      <c r="E244" s="14" t="str">
        <f>IFERROR(VLOOKUP('Race5-Girl'!$C244,TeamDec!$D$9:$H$465,5,FALSE),"")</f>
        <v/>
      </c>
      <c r="F244" s="16" t="str">
        <f>IFERROR(VLOOKUP('Race5-Girl'!$C244,TeamDec!$D$9:$H$465,3,FALSE),"")</f>
        <v/>
      </c>
      <c r="G244" s="14">
        <f>COUNTIF($E$9:E244,E244)</f>
        <v>236</v>
      </c>
      <c r="H244" s="60"/>
      <c r="I244" s="5"/>
    </row>
    <row r="245" spans="2:9" x14ac:dyDescent="0.35">
      <c r="B245" s="15"/>
      <c r="C245" s="33"/>
      <c r="D245" s="1">
        <f>+tblRace5G[[#This Row],[Position]]</f>
        <v>0</v>
      </c>
      <c r="E245" s="14" t="str">
        <f>IFERROR(VLOOKUP('Race5-Girl'!$C245,TeamDec!$D$9:$H$465,5,FALSE),"")</f>
        <v/>
      </c>
      <c r="F245" s="16" t="str">
        <f>IFERROR(VLOOKUP('Race5-Girl'!$C245,TeamDec!$D$9:$H$465,3,FALSE),"")</f>
        <v/>
      </c>
      <c r="G245" s="14">
        <f>COUNTIF($E$9:E245,E245)</f>
        <v>237</v>
      </c>
      <c r="H245" s="60"/>
      <c r="I245" s="5"/>
    </row>
    <row r="246" spans="2:9" x14ac:dyDescent="0.35">
      <c r="B246" s="15"/>
      <c r="C246" s="33"/>
      <c r="D246" s="1">
        <f>+tblRace5G[[#This Row],[Position]]</f>
        <v>0</v>
      </c>
      <c r="E246" s="14" t="str">
        <f>IFERROR(VLOOKUP('Race5-Girl'!$C246,TeamDec!$D$9:$H$465,5,FALSE),"")</f>
        <v/>
      </c>
      <c r="F246" s="16" t="str">
        <f>IFERROR(VLOOKUP('Race5-Girl'!$C246,TeamDec!$D$9:$H$465,3,FALSE),"")</f>
        <v/>
      </c>
      <c r="G246" s="14">
        <f>COUNTIF($E$9:E246,E246)</f>
        <v>238</v>
      </c>
      <c r="H246" s="60"/>
      <c r="I246" s="5"/>
    </row>
    <row r="247" spans="2:9" x14ac:dyDescent="0.35">
      <c r="B247" s="15"/>
      <c r="C247" s="33"/>
      <c r="D247" s="1">
        <f>+tblRace5G[[#This Row],[Position]]</f>
        <v>0</v>
      </c>
      <c r="E247" s="14" t="str">
        <f>IFERROR(VLOOKUP('Race5-Girl'!$C247,TeamDec!$D$9:$H$465,5,FALSE),"")</f>
        <v/>
      </c>
      <c r="F247" s="16" t="str">
        <f>IFERROR(VLOOKUP('Race5-Girl'!$C247,TeamDec!$D$9:$H$465,3,FALSE),"")</f>
        <v/>
      </c>
      <c r="G247" s="14">
        <f>COUNTIF($E$9:E247,E247)</f>
        <v>239</v>
      </c>
      <c r="H247" s="60"/>
      <c r="I247" s="5"/>
    </row>
    <row r="248" spans="2:9" x14ac:dyDescent="0.35">
      <c r="B248" s="15"/>
      <c r="C248" s="33"/>
      <c r="D248" s="1">
        <f>+tblRace5G[[#This Row],[Position]]</f>
        <v>0</v>
      </c>
      <c r="E248" s="14" t="str">
        <f>IFERROR(VLOOKUP('Race5-Girl'!$C248,TeamDec!$D$9:$H$465,5,FALSE),"")</f>
        <v/>
      </c>
      <c r="F248" s="16" t="str">
        <f>IFERROR(VLOOKUP('Race5-Girl'!$C248,TeamDec!$D$9:$H$465,3,FALSE),"")</f>
        <v/>
      </c>
      <c r="G248" s="14">
        <f>COUNTIF($E$9:E248,E248)</f>
        <v>240</v>
      </c>
      <c r="H248" s="60"/>
      <c r="I248" s="5"/>
    </row>
    <row r="249" spans="2:9" x14ac:dyDescent="0.35">
      <c r="B249" s="15"/>
      <c r="C249" s="33"/>
      <c r="D249" s="1">
        <f>+tblRace5G[[#This Row],[Position]]</f>
        <v>0</v>
      </c>
      <c r="E249" s="14" t="str">
        <f>IFERROR(VLOOKUP('Race5-Girl'!$C249,TeamDec!$D$9:$H$465,5,FALSE),"")</f>
        <v/>
      </c>
      <c r="F249" s="16" t="str">
        <f>IFERROR(VLOOKUP('Race5-Girl'!$C249,TeamDec!$D$9:$H$465,3,FALSE),"")</f>
        <v/>
      </c>
      <c r="G249" s="14">
        <f>COUNTIF($E$9:E249,E249)</f>
        <v>241</v>
      </c>
      <c r="H249" s="60"/>
      <c r="I249" s="5"/>
    </row>
    <row r="250" spans="2:9" x14ac:dyDescent="0.35">
      <c r="B250" s="15"/>
      <c r="C250" s="33"/>
      <c r="D250" s="1">
        <f>+tblRace5G[[#This Row],[Position]]</f>
        <v>0</v>
      </c>
      <c r="E250" s="14" t="str">
        <f>IFERROR(VLOOKUP('Race5-Girl'!$C250,TeamDec!$D$9:$H$465,5,FALSE),"")</f>
        <v/>
      </c>
      <c r="F250" s="16" t="str">
        <f>IFERROR(VLOOKUP('Race5-Girl'!$C250,TeamDec!$D$9:$H$465,3,FALSE),"")</f>
        <v/>
      </c>
      <c r="G250" s="14">
        <f>COUNTIF($E$9:E250,E250)</f>
        <v>242</v>
      </c>
      <c r="H250" s="60"/>
      <c r="I250" s="5"/>
    </row>
    <row r="251" spans="2:9" x14ac:dyDescent="0.35">
      <c r="B251" s="15"/>
      <c r="C251" s="33"/>
      <c r="D251" s="1">
        <f>+tblRace5G[[#This Row],[Position]]</f>
        <v>0</v>
      </c>
      <c r="E251" s="14" t="str">
        <f>IFERROR(VLOOKUP('Race5-Girl'!$C251,TeamDec!$D$9:$H$465,5,FALSE),"")</f>
        <v/>
      </c>
      <c r="F251" s="16" t="str">
        <f>IFERROR(VLOOKUP('Race5-Girl'!$C251,TeamDec!$D$9:$H$465,3,FALSE),"")</f>
        <v/>
      </c>
      <c r="G251" s="14">
        <f>COUNTIF($E$9:E251,E251)</f>
        <v>243</v>
      </c>
      <c r="H251" s="60"/>
      <c r="I251" s="5"/>
    </row>
    <row r="252" spans="2:9" x14ac:dyDescent="0.35">
      <c r="B252" s="15"/>
      <c r="C252" s="33"/>
      <c r="D252" s="1">
        <f>+tblRace5G[[#This Row],[Position]]</f>
        <v>0</v>
      </c>
      <c r="E252" s="14" t="str">
        <f>IFERROR(VLOOKUP('Race5-Girl'!$C252,TeamDec!$D$9:$H$465,5,FALSE),"")</f>
        <v/>
      </c>
      <c r="F252" s="16" t="str">
        <f>IFERROR(VLOOKUP('Race5-Girl'!$C252,TeamDec!$D$9:$H$465,3,FALSE),"")</f>
        <v/>
      </c>
      <c r="G252" s="14">
        <f>COUNTIF($E$9:E252,E252)</f>
        <v>244</v>
      </c>
      <c r="H252" s="60"/>
      <c r="I252" s="5"/>
    </row>
    <row r="253" spans="2:9" x14ac:dyDescent="0.35">
      <c r="B253" s="15"/>
      <c r="C253" s="33"/>
      <c r="D253" s="1">
        <f>+tblRace5G[[#This Row],[Position]]</f>
        <v>0</v>
      </c>
      <c r="E253" s="14" t="str">
        <f>IFERROR(VLOOKUP('Race5-Girl'!$C253,TeamDec!$D$9:$H$465,5,FALSE),"")</f>
        <v/>
      </c>
      <c r="F253" s="16" t="str">
        <f>IFERROR(VLOOKUP('Race5-Girl'!$C253,TeamDec!$D$9:$H$465,3,FALSE),"")</f>
        <v/>
      </c>
      <c r="G253" s="14">
        <f>COUNTIF($E$9:E253,E253)</f>
        <v>245</v>
      </c>
      <c r="H253" s="60"/>
      <c r="I253" s="5"/>
    </row>
    <row r="254" spans="2:9" x14ac:dyDescent="0.35">
      <c r="B254" s="15"/>
      <c r="C254" s="33"/>
      <c r="D254" s="1">
        <f>+tblRace5G[[#This Row],[Position]]</f>
        <v>0</v>
      </c>
      <c r="E254" s="14" t="str">
        <f>IFERROR(VLOOKUP('Race5-Girl'!$C254,TeamDec!$D$9:$H$465,5,FALSE),"")</f>
        <v/>
      </c>
      <c r="F254" s="16" t="str">
        <f>IFERROR(VLOOKUP('Race5-Girl'!$C254,TeamDec!$D$9:$H$465,3,FALSE),"")</f>
        <v/>
      </c>
      <c r="G254" s="14">
        <f>COUNTIF($E$9:E254,E254)</f>
        <v>246</v>
      </c>
      <c r="H254" s="60"/>
      <c r="I254" s="5"/>
    </row>
    <row r="255" spans="2:9" x14ac:dyDescent="0.35">
      <c r="B255" s="15"/>
      <c r="C255" s="33"/>
      <c r="D255" s="1">
        <f>+tblRace5G[[#This Row],[Position]]</f>
        <v>0</v>
      </c>
      <c r="E255" s="14" t="str">
        <f>IFERROR(VLOOKUP('Race5-Girl'!$C255,TeamDec!$D$9:$H$465,5,FALSE),"")</f>
        <v/>
      </c>
      <c r="F255" s="16" t="str">
        <f>IFERROR(VLOOKUP('Race5-Girl'!$C255,TeamDec!$D$9:$H$465,3,FALSE),"")</f>
        <v/>
      </c>
      <c r="G255" s="14">
        <f>COUNTIF($E$9:E255,E255)</f>
        <v>247</v>
      </c>
      <c r="H255" s="60"/>
      <c r="I255" s="5"/>
    </row>
    <row r="256" spans="2:9" x14ac:dyDescent="0.35">
      <c r="B256" s="15"/>
      <c r="C256" s="33"/>
      <c r="D256" s="1">
        <f>+tblRace5G[[#This Row],[Position]]</f>
        <v>0</v>
      </c>
      <c r="E256" s="14" t="str">
        <f>IFERROR(VLOOKUP('Race5-Girl'!$C256,TeamDec!$D$9:$H$465,5,FALSE),"")</f>
        <v/>
      </c>
      <c r="F256" s="16" t="str">
        <f>IFERROR(VLOOKUP('Race5-Girl'!$C256,TeamDec!$D$9:$H$465,3,FALSE),"")</f>
        <v/>
      </c>
      <c r="G256" s="14">
        <f>COUNTIF($E$9:E256,E256)</f>
        <v>248</v>
      </c>
      <c r="H256" s="60"/>
      <c r="I256" s="5"/>
    </row>
    <row r="257" spans="2:9" x14ac:dyDescent="0.35">
      <c r="B257" s="15"/>
      <c r="C257" s="33"/>
      <c r="D257" s="1">
        <f>+tblRace5G[[#This Row],[Position]]</f>
        <v>0</v>
      </c>
      <c r="E257" s="14" t="str">
        <f>IFERROR(VLOOKUP('Race5-Girl'!$C257,TeamDec!$D$9:$H$465,5,FALSE),"")</f>
        <v/>
      </c>
      <c r="F257" s="16" t="str">
        <f>IFERROR(VLOOKUP('Race5-Girl'!$C257,TeamDec!$D$9:$H$465,3,FALSE),"")</f>
        <v/>
      </c>
      <c r="G257" s="14">
        <f>COUNTIF($E$9:E257,E257)</f>
        <v>249</v>
      </c>
      <c r="H257" s="60"/>
      <c r="I257" s="5"/>
    </row>
    <row r="258" spans="2:9" x14ac:dyDescent="0.35">
      <c r="B258" s="15"/>
      <c r="C258" s="33"/>
      <c r="D258" s="1">
        <f>+tblRace5G[[#This Row],[Position]]</f>
        <v>0</v>
      </c>
      <c r="E258" s="14" t="str">
        <f>IFERROR(VLOOKUP('Race5-Girl'!$C258,TeamDec!$D$9:$H$465,5,FALSE),"")</f>
        <v/>
      </c>
      <c r="F258" s="16" t="str">
        <f>IFERROR(VLOOKUP('Race5-Girl'!$C258,TeamDec!$D$9:$H$465,3,FALSE),"")</f>
        <v/>
      </c>
      <c r="G258" s="14">
        <f>COUNTIF($E$9:E258,E258)</f>
        <v>250</v>
      </c>
      <c r="H258" s="60"/>
      <c r="I258" s="5"/>
    </row>
    <row r="259" spans="2:9" x14ac:dyDescent="0.35">
      <c r="B259" s="15"/>
      <c r="C259" s="33"/>
      <c r="D259" s="1">
        <f>+tblRace5G[[#This Row],[Position]]</f>
        <v>0</v>
      </c>
      <c r="E259" s="14" t="str">
        <f>IFERROR(VLOOKUP('Race5-Girl'!$C259,TeamDec!$D$9:$H$465,5,FALSE),"")</f>
        <v/>
      </c>
      <c r="F259" s="16" t="str">
        <f>IFERROR(VLOOKUP('Race5-Girl'!$C259,TeamDec!$D$9:$H$465,3,FALSE),"")</f>
        <v/>
      </c>
      <c r="G259" s="14">
        <f>COUNTIF($E$9:E259,E259)</f>
        <v>251</v>
      </c>
      <c r="H259" s="60"/>
      <c r="I259" s="5"/>
    </row>
    <row r="260" spans="2:9" x14ac:dyDescent="0.35">
      <c r="B260" s="15"/>
      <c r="C260" s="33"/>
      <c r="D260" s="1">
        <f>+tblRace5G[[#This Row],[Position]]</f>
        <v>0</v>
      </c>
      <c r="E260" s="14" t="str">
        <f>IFERROR(VLOOKUP('Race5-Girl'!$C260,TeamDec!$D$9:$H$465,5,FALSE),"")</f>
        <v/>
      </c>
      <c r="F260" s="16" t="str">
        <f>IFERROR(VLOOKUP('Race5-Girl'!$C260,TeamDec!$D$9:$H$465,3,FALSE),"")</f>
        <v/>
      </c>
      <c r="G260" s="14">
        <f>COUNTIF($E$9:E260,E260)</f>
        <v>252</v>
      </c>
      <c r="H260" s="60"/>
      <c r="I260" s="5"/>
    </row>
    <row r="261" spans="2:9" x14ac:dyDescent="0.35">
      <c r="B261" s="15"/>
      <c r="C261" s="33"/>
      <c r="D261" s="1">
        <f>+tblRace5G[[#This Row],[Position]]</f>
        <v>0</v>
      </c>
      <c r="E261" s="14" t="str">
        <f>IFERROR(VLOOKUP('Race5-Girl'!$C261,TeamDec!$D$9:$H$465,5,FALSE),"")</f>
        <v/>
      </c>
      <c r="F261" s="16" t="str">
        <f>IFERROR(VLOOKUP('Race5-Girl'!$C261,TeamDec!$D$9:$H$465,3,FALSE),"")</f>
        <v/>
      </c>
      <c r="G261" s="14">
        <f>COUNTIF($E$9:E261,E261)</f>
        <v>253</v>
      </c>
      <c r="H261" s="60"/>
      <c r="I261" s="5"/>
    </row>
    <row r="262" spans="2:9" x14ac:dyDescent="0.35">
      <c r="B262" s="15"/>
      <c r="C262" s="33"/>
      <c r="D262" s="1">
        <f>+tblRace5G[[#This Row],[Position]]</f>
        <v>0</v>
      </c>
      <c r="E262" s="14" t="str">
        <f>IFERROR(VLOOKUP('Race5-Girl'!$C262,TeamDec!$D$9:$H$465,5,FALSE),"")</f>
        <v/>
      </c>
      <c r="F262" s="16" t="str">
        <f>IFERROR(VLOOKUP('Race5-Girl'!$C262,TeamDec!$D$9:$H$465,3,FALSE),"")</f>
        <v/>
      </c>
      <c r="G262" s="14">
        <f>COUNTIF($E$9:E262,E262)</f>
        <v>254</v>
      </c>
      <c r="H262" s="60"/>
      <c r="I262" s="5"/>
    </row>
    <row r="263" spans="2:9" x14ac:dyDescent="0.35">
      <c r="B263" s="15"/>
      <c r="C263" s="33"/>
      <c r="D263" s="1">
        <f>+tblRace5G[[#This Row],[Position]]</f>
        <v>0</v>
      </c>
      <c r="E263" s="14" t="str">
        <f>IFERROR(VLOOKUP('Race5-Girl'!$C263,TeamDec!$D$9:$H$465,5,FALSE),"")</f>
        <v/>
      </c>
      <c r="F263" s="16" t="str">
        <f>IFERROR(VLOOKUP('Race5-Girl'!$C263,TeamDec!$D$9:$H$465,3,FALSE),"")</f>
        <v/>
      </c>
      <c r="G263" s="14">
        <f>COUNTIF($E$9:E263,E263)</f>
        <v>255</v>
      </c>
      <c r="H263" s="60"/>
      <c r="I263" s="5"/>
    </row>
    <row r="264" spans="2:9" x14ac:dyDescent="0.35">
      <c r="B264" s="15"/>
      <c r="C264" s="33"/>
      <c r="D264" s="1">
        <f>+tblRace5G[[#This Row],[Position]]</f>
        <v>0</v>
      </c>
      <c r="E264" s="14" t="str">
        <f>IFERROR(VLOOKUP('Race5-Girl'!$C264,TeamDec!$D$9:$H$465,5,FALSE),"")</f>
        <v/>
      </c>
      <c r="F264" s="16" t="str">
        <f>IFERROR(VLOOKUP('Race5-Girl'!$C264,TeamDec!$D$9:$H$465,3,FALSE),"")</f>
        <v/>
      </c>
      <c r="G264" s="14">
        <f>COUNTIF($E$9:E264,E264)</f>
        <v>256</v>
      </c>
      <c r="H264" s="60"/>
      <c r="I264" s="5"/>
    </row>
    <row r="265" spans="2:9" x14ac:dyDescent="0.35">
      <c r="B265" s="15"/>
      <c r="C265" s="33"/>
      <c r="D265" s="1">
        <f>+tblRace5G[[#This Row],[Position]]</f>
        <v>0</v>
      </c>
      <c r="E265" s="14" t="str">
        <f>IFERROR(VLOOKUP('Race5-Girl'!$C265,TeamDec!$D$9:$H$465,5,FALSE),"")</f>
        <v/>
      </c>
      <c r="F265" s="16" t="str">
        <f>IFERROR(VLOOKUP('Race5-Girl'!$C265,TeamDec!$D$9:$H$465,3,FALSE),"")</f>
        <v/>
      </c>
      <c r="G265" s="14">
        <f>COUNTIF($E$9:E265,E265)</f>
        <v>257</v>
      </c>
      <c r="H265" s="60"/>
      <c r="I265" s="5"/>
    </row>
    <row r="266" spans="2:9" x14ac:dyDescent="0.35">
      <c r="B266" s="15"/>
      <c r="C266" s="33"/>
      <c r="D266" s="1">
        <f>+tblRace5G[[#This Row],[Position]]</f>
        <v>0</v>
      </c>
      <c r="E266" s="14" t="str">
        <f>IFERROR(VLOOKUP('Race5-Girl'!$C266,TeamDec!$D$9:$H$465,5,FALSE),"")</f>
        <v/>
      </c>
      <c r="F266" s="16" t="str">
        <f>IFERROR(VLOOKUP('Race5-Girl'!$C266,TeamDec!$D$9:$H$465,3,FALSE),"")</f>
        <v/>
      </c>
      <c r="G266" s="14">
        <f>COUNTIF($E$9:E266,E266)</f>
        <v>258</v>
      </c>
      <c r="H266" s="60"/>
      <c r="I266" s="5"/>
    </row>
    <row r="267" spans="2:9" x14ac:dyDescent="0.35">
      <c r="B267" s="15"/>
      <c r="C267" s="33"/>
      <c r="D267" s="1">
        <f>+tblRace5G[[#This Row],[Position]]</f>
        <v>0</v>
      </c>
      <c r="E267" s="14" t="str">
        <f>IFERROR(VLOOKUP('Race5-Girl'!$C267,TeamDec!$D$9:$H$465,5,FALSE),"")</f>
        <v/>
      </c>
      <c r="F267" s="16" t="str">
        <f>IFERROR(VLOOKUP('Race5-Girl'!$C267,TeamDec!$D$9:$H$465,3,FALSE),"")</f>
        <v/>
      </c>
      <c r="G267" s="14">
        <f>COUNTIF($E$9:E267,E267)</f>
        <v>259</v>
      </c>
      <c r="H267" s="60"/>
      <c r="I267" s="5"/>
    </row>
    <row r="268" spans="2:9" x14ac:dyDescent="0.35">
      <c r="B268" s="15"/>
      <c r="C268" s="33"/>
      <c r="D268" s="1">
        <f>+tblRace5G[[#This Row],[Position]]</f>
        <v>0</v>
      </c>
      <c r="E268" s="14" t="str">
        <f>IFERROR(VLOOKUP('Race5-Girl'!$C268,TeamDec!$D$9:$H$465,5,FALSE),"")</f>
        <v/>
      </c>
      <c r="F268" s="16" t="str">
        <f>IFERROR(VLOOKUP('Race5-Girl'!$C268,TeamDec!$D$9:$H$465,3,FALSE),"")</f>
        <v/>
      </c>
      <c r="G268" s="14">
        <f>COUNTIF($E$9:E268,E268)</f>
        <v>260</v>
      </c>
      <c r="H268" s="60"/>
      <c r="I268" s="5"/>
    </row>
    <row r="269" spans="2:9" x14ac:dyDescent="0.35">
      <c r="B269" s="15"/>
      <c r="C269" s="33"/>
      <c r="D269" s="1">
        <f>+tblRace5G[[#This Row],[Position]]</f>
        <v>0</v>
      </c>
      <c r="E269" s="14" t="str">
        <f>IFERROR(VLOOKUP('Race5-Girl'!$C269,TeamDec!$D$9:$H$465,5,FALSE),"")</f>
        <v/>
      </c>
      <c r="F269" s="16" t="str">
        <f>IFERROR(VLOOKUP('Race5-Girl'!$C269,TeamDec!$D$9:$H$465,3,FALSE),"")</f>
        <v/>
      </c>
      <c r="G269" s="14">
        <f>COUNTIF($E$9:E269,E269)</f>
        <v>261</v>
      </c>
      <c r="H269" s="60"/>
      <c r="I269" s="5"/>
    </row>
    <row r="270" spans="2:9" x14ac:dyDescent="0.35">
      <c r="B270" s="15"/>
      <c r="C270" s="33"/>
      <c r="D270" s="1">
        <f>+tblRace5G[[#This Row],[Position]]</f>
        <v>0</v>
      </c>
      <c r="E270" s="14" t="str">
        <f>IFERROR(VLOOKUP('Race5-Girl'!$C270,TeamDec!$D$9:$H$465,5,FALSE),"")</f>
        <v/>
      </c>
      <c r="F270" s="16" t="str">
        <f>IFERROR(VLOOKUP('Race5-Girl'!$C270,TeamDec!$D$9:$H$465,3,FALSE),"")</f>
        <v/>
      </c>
      <c r="G270" s="14">
        <f>COUNTIF($E$9:E270,E270)</f>
        <v>262</v>
      </c>
      <c r="H270" s="60"/>
      <c r="I270" s="5"/>
    </row>
    <row r="271" spans="2:9" x14ac:dyDescent="0.35">
      <c r="B271" s="15"/>
      <c r="C271" s="33"/>
      <c r="D271" s="1">
        <f>+tblRace5G[[#This Row],[Position]]</f>
        <v>0</v>
      </c>
      <c r="E271" s="14" t="str">
        <f>IFERROR(VLOOKUP('Race5-Girl'!$C271,TeamDec!$D$9:$H$465,5,FALSE),"")</f>
        <v/>
      </c>
      <c r="F271" s="16" t="str">
        <f>IFERROR(VLOOKUP('Race5-Girl'!$C271,TeamDec!$D$9:$H$465,3,FALSE),"")</f>
        <v/>
      </c>
      <c r="G271" s="14">
        <f>COUNTIF($E$9:E271,E271)</f>
        <v>263</v>
      </c>
      <c r="H271" s="60"/>
      <c r="I271" s="5"/>
    </row>
    <row r="272" spans="2:9" x14ac:dyDescent="0.35">
      <c r="B272" s="15"/>
      <c r="C272" s="33"/>
      <c r="D272" s="1">
        <f>+tblRace5G[[#This Row],[Position]]</f>
        <v>0</v>
      </c>
      <c r="E272" s="14" t="str">
        <f>IFERROR(VLOOKUP('Race5-Girl'!$C272,TeamDec!$D$9:$H$465,5,FALSE),"")</f>
        <v/>
      </c>
      <c r="F272" s="16" t="str">
        <f>IFERROR(VLOOKUP('Race5-Girl'!$C272,TeamDec!$D$9:$H$465,3,FALSE),"")</f>
        <v/>
      </c>
      <c r="G272" s="14">
        <f>COUNTIF($E$9:E272,E272)</f>
        <v>264</v>
      </c>
      <c r="H272" s="60"/>
      <c r="I272" s="5"/>
    </row>
    <row r="273" spans="2:9" x14ac:dyDescent="0.35">
      <c r="B273" s="15"/>
      <c r="C273" s="33"/>
      <c r="D273" s="1">
        <f>+tblRace5G[[#This Row],[Position]]</f>
        <v>0</v>
      </c>
      <c r="E273" s="14" t="str">
        <f>IFERROR(VLOOKUP('Race5-Girl'!$C273,TeamDec!$D$9:$H$465,5,FALSE),"")</f>
        <v/>
      </c>
      <c r="F273" s="16" t="str">
        <f>IFERROR(VLOOKUP('Race5-Girl'!$C273,TeamDec!$D$9:$H$465,3,FALSE),"")</f>
        <v/>
      </c>
      <c r="G273" s="14">
        <f>COUNTIF($E$9:E273,E273)</f>
        <v>265</v>
      </c>
      <c r="H273" s="60"/>
      <c r="I273" s="5"/>
    </row>
    <row r="274" spans="2:9" x14ac:dyDescent="0.35">
      <c r="B274" s="15"/>
      <c r="C274" s="33"/>
      <c r="D274" s="1">
        <f>+tblRace5G[[#This Row],[Position]]</f>
        <v>0</v>
      </c>
      <c r="E274" s="14" t="str">
        <f>IFERROR(VLOOKUP('Race5-Girl'!$C274,TeamDec!$D$9:$H$465,5,FALSE),"")</f>
        <v/>
      </c>
      <c r="F274" s="16" t="str">
        <f>IFERROR(VLOOKUP('Race5-Girl'!$C274,TeamDec!$D$9:$H$465,3,FALSE),"")</f>
        <v/>
      </c>
      <c r="G274" s="14">
        <f>COUNTIF($E$9:E274,E274)</f>
        <v>266</v>
      </c>
      <c r="H274" s="60"/>
      <c r="I274" s="5"/>
    </row>
    <row r="275" spans="2:9" x14ac:dyDescent="0.35">
      <c r="B275" s="15"/>
      <c r="C275" s="33"/>
      <c r="D275" s="1">
        <f>+tblRace5G[[#This Row],[Position]]</f>
        <v>0</v>
      </c>
      <c r="E275" s="14" t="str">
        <f>IFERROR(VLOOKUP('Race5-Girl'!$C275,TeamDec!$D$9:$H$465,5,FALSE),"")</f>
        <v/>
      </c>
      <c r="F275" s="16" t="str">
        <f>IFERROR(VLOOKUP('Race5-Girl'!$C275,TeamDec!$D$9:$H$465,3,FALSE),"")</f>
        <v/>
      </c>
      <c r="G275" s="14">
        <f>COUNTIF($E$9:E275,E275)</f>
        <v>267</v>
      </c>
      <c r="H275" s="60"/>
      <c r="I275" s="5"/>
    </row>
    <row r="276" spans="2:9" x14ac:dyDescent="0.35">
      <c r="B276" s="15"/>
      <c r="C276" s="33"/>
      <c r="D276" s="1">
        <f>+tblRace5G[[#This Row],[Position]]</f>
        <v>0</v>
      </c>
      <c r="E276" s="14" t="str">
        <f>IFERROR(VLOOKUP('Race5-Girl'!$C276,TeamDec!$D$9:$H$465,5,FALSE),"")</f>
        <v/>
      </c>
      <c r="F276" s="16" t="str">
        <f>IFERROR(VLOOKUP('Race5-Girl'!$C276,TeamDec!$D$9:$H$465,3,FALSE),"")</f>
        <v/>
      </c>
      <c r="G276" s="14">
        <f>COUNTIF($E$9:E276,E276)</f>
        <v>268</v>
      </c>
      <c r="H276" s="60"/>
      <c r="I276" s="5"/>
    </row>
    <row r="277" spans="2:9" x14ac:dyDescent="0.35">
      <c r="B277" s="15"/>
      <c r="C277" s="33"/>
      <c r="D277" s="1">
        <f>+tblRace5G[[#This Row],[Position]]</f>
        <v>0</v>
      </c>
      <c r="E277" s="14" t="str">
        <f>IFERROR(VLOOKUP('Race5-Girl'!$C277,TeamDec!$D$9:$H$465,5,FALSE),"")</f>
        <v/>
      </c>
      <c r="F277" s="16" t="str">
        <f>IFERROR(VLOOKUP('Race5-Girl'!$C277,TeamDec!$D$9:$H$465,3,FALSE),"")</f>
        <v/>
      </c>
      <c r="G277" s="14">
        <f>COUNTIF($E$9:E277,E277)</f>
        <v>269</v>
      </c>
      <c r="H277" s="60"/>
      <c r="I277" s="5"/>
    </row>
    <row r="278" spans="2:9" x14ac:dyDescent="0.35">
      <c r="B278" s="15"/>
      <c r="C278" s="33"/>
      <c r="D278" s="1">
        <f>+tblRace5G[[#This Row],[Position]]</f>
        <v>0</v>
      </c>
      <c r="E278" s="14" t="str">
        <f>IFERROR(VLOOKUP('Race5-Girl'!$C278,TeamDec!$D$9:$H$465,5,FALSE),"")</f>
        <v/>
      </c>
      <c r="F278" s="16" t="str">
        <f>IFERROR(VLOOKUP('Race5-Girl'!$C278,TeamDec!$D$9:$H$465,3,FALSE),"")</f>
        <v/>
      </c>
      <c r="G278" s="14">
        <f>COUNTIF($E$9:E278,E278)</f>
        <v>270</v>
      </c>
      <c r="H278" s="60"/>
      <c r="I278" s="5"/>
    </row>
    <row r="279" spans="2:9" x14ac:dyDescent="0.35">
      <c r="B279" s="15"/>
      <c r="C279" s="33"/>
      <c r="D279" s="1">
        <f>+tblRace5G[[#This Row],[Position]]</f>
        <v>0</v>
      </c>
      <c r="E279" s="14" t="str">
        <f>IFERROR(VLOOKUP('Race5-Girl'!$C279,TeamDec!$D$9:$H$465,5,FALSE),"")</f>
        <v/>
      </c>
      <c r="F279" s="16" t="str">
        <f>IFERROR(VLOOKUP('Race5-Girl'!$C279,TeamDec!$D$9:$H$465,3,FALSE),"")</f>
        <v/>
      </c>
      <c r="G279" s="14">
        <f>COUNTIF($E$9:E279,E279)</f>
        <v>271</v>
      </c>
      <c r="H279" s="60"/>
      <c r="I279" s="5"/>
    </row>
    <row r="280" spans="2:9" x14ac:dyDescent="0.35">
      <c r="B280" s="15"/>
      <c r="C280" s="33"/>
      <c r="D280" s="1">
        <f>+tblRace5G[[#This Row],[Position]]</f>
        <v>0</v>
      </c>
      <c r="E280" s="14" t="str">
        <f>IFERROR(VLOOKUP('Race5-Girl'!$C280,TeamDec!$D$9:$H$465,5,FALSE),"")</f>
        <v/>
      </c>
      <c r="F280" s="16" t="str">
        <f>IFERROR(VLOOKUP('Race5-Girl'!$C280,TeamDec!$D$9:$H$465,3,FALSE),"")</f>
        <v/>
      </c>
      <c r="G280" s="14">
        <f>COUNTIF($E$9:E280,E280)</f>
        <v>272</v>
      </c>
      <c r="H280" s="60"/>
      <c r="I280" s="5"/>
    </row>
    <row r="281" spans="2:9" x14ac:dyDescent="0.35">
      <c r="B281" s="15"/>
      <c r="C281" s="33"/>
      <c r="D281" s="1">
        <f>+tblRace5G[[#This Row],[Position]]</f>
        <v>0</v>
      </c>
      <c r="E281" s="14" t="str">
        <f>IFERROR(VLOOKUP('Race5-Girl'!$C281,TeamDec!$D$9:$H$465,5,FALSE),"")</f>
        <v/>
      </c>
      <c r="F281" s="16" t="str">
        <f>IFERROR(VLOOKUP('Race5-Girl'!$C281,TeamDec!$D$9:$H$465,3,FALSE),"")</f>
        <v/>
      </c>
      <c r="G281" s="14">
        <f>COUNTIF($E$9:E281,E281)</f>
        <v>273</v>
      </c>
      <c r="H281" s="60"/>
      <c r="I281" s="5"/>
    </row>
    <row r="282" spans="2:9" x14ac:dyDescent="0.35">
      <c r="B282" s="15"/>
      <c r="C282" s="33"/>
      <c r="D282" s="1">
        <f>+tblRace5G[[#This Row],[Position]]</f>
        <v>0</v>
      </c>
      <c r="E282" s="14" t="str">
        <f>IFERROR(VLOOKUP('Race5-Girl'!$C282,TeamDec!$D$9:$H$465,5,FALSE),"")</f>
        <v/>
      </c>
      <c r="F282" s="16" t="str">
        <f>IFERROR(VLOOKUP('Race5-Girl'!$C282,TeamDec!$D$9:$H$465,3,FALSE),"")</f>
        <v/>
      </c>
      <c r="G282" s="14">
        <f>COUNTIF($E$9:E282,E282)</f>
        <v>274</v>
      </c>
      <c r="H282" s="60"/>
      <c r="I282" s="5"/>
    </row>
    <row r="283" spans="2:9" x14ac:dyDescent="0.35">
      <c r="B283" s="15"/>
      <c r="C283" s="33"/>
      <c r="D283" s="1">
        <f>+tblRace5G[[#This Row],[Position]]</f>
        <v>0</v>
      </c>
      <c r="E283" s="14" t="str">
        <f>IFERROR(VLOOKUP('Race5-Girl'!$C283,TeamDec!$D$9:$H$465,5,FALSE),"")</f>
        <v/>
      </c>
      <c r="F283" s="16" t="str">
        <f>IFERROR(VLOOKUP('Race5-Girl'!$C283,TeamDec!$D$9:$H$465,3,FALSE),"")</f>
        <v/>
      </c>
      <c r="G283" s="14">
        <f>COUNTIF($E$9:E283,E283)</f>
        <v>275</v>
      </c>
      <c r="H283" s="60"/>
      <c r="I283" s="5"/>
    </row>
    <row r="284" spans="2:9" x14ac:dyDescent="0.35">
      <c r="B284" s="15"/>
      <c r="C284" s="33"/>
      <c r="D284" s="1">
        <f>+tblRace5G[[#This Row],[Position]]</f>
        <v>0</v>
      </c>
      <c r="E284" s="14" t="str">
        <f>IFERROR(VLOOKUP('Race5-Girl'!$C284,TeamDec!$D$9:$H$465,5,FALSE),"")</f>
        <v/>
      </c>
      <c r="F284" s="16" t="str">
        <f>IFERROR(VLOOKUP('Race5-Girl'!$C284,TeamDec!$D$9:$H$465,3,FALSE),"")</f>
        <v/>
      </c>
      <c r="G284" s="14">
        <f>COUNTIF($E$9:E284,E284)</f>
        <v>276</v>
      </c>
      <c r="H284" s="60"/>
      <c r="I284" s="5"/>
    </row>
    <row r="285" spans="2:9" x14ac:dyDescent="0.35">
      <c r="B285" s="15"/>
      <c r="C285" s="33"/>
      <c r="D285" s="1">
        <f>+tblRace5G[[#This Row],[Position]]</f>
        <v>0</v>
      </c>
      <c r="E285" s="14" t="str">
        <f>IFERROR(VLOOKUP('Race5-Girl'!$C285,TeamDec!$D$9:$H$465,5,FALSE),"")</f>
        <v/>
      </c>
      <c r="F285" s="16" t="str">
        <f>IFERROR(VLOOKUP('Race5-Girl'!$C285,TeamDec!$D$9:$H$465,3,FALSE),"")</f>
        <v/>
      </c>
      <c r="G285" s="14">
        <f>COUNTIF($E$9:E285,E285)</f>
        <v>277</v>
      </c>
      <c r="H285" s="60"/>
      <c r="I285" s="5"/>
    </row>
    <row r="286" spans="2:9" x14ac:dyDescent="0.35">
      <c r="B286" s="15"/>
      <c r="C286" s="33"/>
      <c r="D286" s="1">
        <f>+tblRace5G[[#This Row],[Position]]</f>
        <v>0</v>
      </c>
      <c r="E286" s="14" t="str">
        <f>IFERROR(VLOOKUP('Race5-Girl'!$C286,TeamDec!$D$9:$H$465,5,FALSE),"")</f>
        <v/>
      </c>
      <c r="F286" s="16" t="str">
        <f>IFERROR(VLOOKUP('Race5-Girl'!$C286,TeamDec!$D$9:$H$465,3,FALSE),"")</f>
        <v/>
      </c>
      <c r="G286" s="14">
        <f>COUNTIF($E$9:E286,E286)</f>
        <v>278</v>
      </c>
      <c r="H286" s="60"/>
      <c r="I286" s="5"/>
    </row>
    <row r="287" spans="2:9" x14ac:dyDescent="0.35">
      <c r="B287" s="15"/>
      <c r="C287" s="33"/>
      <c r="D287" s="1">
        <f>+tblRace5G[[#This Row],[Position]]</f>
        <v>0</v>
      </c>
      <c r="E287" s="14" t="str">
        <f>IFERROR(VLOOKUP('Race5-Girl'!$C287,TeamDec!$D$9:$H$465,5,FALSE),"")</f>
        <v/>
      </c>
      <c r="F287" s="16" t="str">
        <f>IFERROR(VLOOKUP('Race5-Girl'!$C287,TeamDec!$D$9:$H$465,3,FALSE),"")</f>
        <v/>
      </c>
      <c r="G287" s="14">
        <f>COUNTIF($E$9:E287,E287)</f>
        <v>279</v>
      </c>
      <c r="H287" s="60"/>
      <c r="I287" s="5"/>
    </row>
    <row r="288" spans="2:9" x14ac:dyDescent="0.35">
      <c r="B288" s="15"/>
      <c r="C288" s="33"/>
      <c r="D288" s="1">
        <f>+tblRace5G[[#This Row],[Position]]</f>
        <v>0</v>
      </c>
      <c r="E288" s="14" t="str">
        <f>IFERROR(VLOOKUP('Race5-Girl'!$C288,TeamDec!$D$9:$H$465,5,FALSE),"")</f>
        <v/>
      </c>
      <c r="F288" s="16" t="str">
        <f>IFERROR(VLOOKUP('Race5-Girl'!$C288,TeamDec!$D$9:$H$465,3,FALSE),"")</f>
        <v/>
      </c>
      <c r="G288" s="14">
        <f>COUNTIF($E$9:E288,E288)</f>
        <v>280</v>
      </c>
      <c r="H288" s="60"/>
      <c r="I288" s="5"/>
    </row>
    <row r="289" spans="2:9" x14ac:dyDescent="0.35">
      <c r="B289" s="15"/>
      <c r="C289" s="33"/>
      <c r="D289" s="1">
        <f>+tblRace5G[[#This Row],[Position]]</f>
        <v>0</v>
      </c>
      <c r="E289" s="14" t="str">
        <f>IFERROR(VLOOKUP('Race5-Girl'!$C289,TeamDec!$D$9:$H$465,5,FALSE),"")</f>
        <v/>
      </c>
      <c r="F289" s="16" t="str">
        <f>IFERROR(VLOOKUP('Race5-Girl'!$C289,TeamDec!$D$9:$H$465,3,FALSE),"")</f>
        <v/>
      </c>
      <c r="G289" s="14">
        <f>COUNTIF($E$9:E289,E289)</f>
        <v>281</v>
      </c>
      <c r="H289" s="60"/>
      <c r="I289" s="5"/>
    </row>
    <row r="290" spans="2:9" x14ac:dyDescent="0.35">
      <c r="B290" s="15"/>
      <c r="C290" s="33"/>
      <c r="D290" s="1">
        <f>+tblRace5G[[#This Row],[Position]]</f>
        <v>0</v>
      </c>
      <c r="E290" s="14" t="str">
        <f>IFERROR(VLOOKUP('Race5-Girl'!$C290,TeamDec!$D$9:$H$465,5,FALSE),"")</f>
        <v/>
      </c>
      <c r="F290" s="16" t="str">
        <f>IFERROR(VLOOKUP('Race5-Girl'!$C290,TeamDec!$D$9:$H$465,3,FALSE),"")</f>
        <v/>
      </c>
      <c r="G290" s="14">
        <f>COUNTIF($E$9:E290,E290)</f>
        <v>282</v>
      </c>
      <c r="H290" s="60"/>
      <c r="I290" s="5"/>
    </row>
    <row r="291" spans="2:9" x14ac:dyDescent="0.35">
      <c r="B291" s="15"/>
      <c r="C291" s="33"/>
      <c r="D291" s="1">
        <f>+tblRace5G[[#This Row],[Position]]</f>
        <v>0</v>
      </c>
      <c r="E291" s="14" t="str">
        <f>IFERROR(VLOOKUP('Race5-Girl'!$C291,TeamDec!$D$9:$H$465,5,FALSE),"")</f>
        <v/>
      </c>
      <c r="F291" s="16" t="str">
        <f>IFERROR(VLOOKUP('Race5-Girl'!$C291,TeamDec!$D$9:$H$465,3,FALSE),"")</f>
        <v/>
      </c>
      <c r="G291" s="14">
        <f>COUNTIF($E$9:E291,E291)</f>
        <v>283</v>
      </c>
      <c r="H291" s="60"/>
      <c r="I291" s="5"/>
    </row>
    <row r="292" spans="2:9" x14ac:dyDescent="0.35">
      <c r="B292" s="15"/>
      <c r="C292" s="33"/>
      <c r="D292" s="1">
        <f>+tblRace5G[[#This Row],[Position]]</f>
        <v>0</v>
      </c>
      <c r="E292" s="14" t="str">
        <f>IFERROR(VLOOKUP('Race5-Girl'!$C292,TeamDec!$D$9:$H$465,5,FALSE),"")</f>
        <v/>
      </c>
      <c r="F292" s="16" t="str">
        <f>IFERROR(VLOOKUP('Race5-Girl'!$C292,TeamDec!$D$9:$H$465,3,FALSE),"")</f>
        <v/>
      </c>
      <c r="G292" s="14">
        <f>COUNTIF($E$9:E292,E292)</f>
        <v>284</v>
      </c>
      <c r="H292" s="60"/>
      <c r="I292" s="5"/>
    </row>
    <row r="293" spans="2:9" x14ac:dyDescent="0.35">
      <c r="B293" s="15"/>
      <c r="C293" s="33"/>
      <c r="D293" s="1">
        <f>+tblRace5G[[#This Row],[Position]]</f>
        <v>0</v>
      </c>
      <c r="E293" s="14" t="str">
        <f>IFERROR(VLOOKUP('Race5-Girl'!$C293,TeamDec!$D$9:$H$465,5,FALSE),"")</f>
        <v/>
      </c>
      <c r="F293" s="16" t="str">
        <f>IFERROR(VLOOKUP('Race5-Girl'!$C293,TeamDec!$D$9:$H$465,3,FALSE),"")</f>
        <v/>
      </c>
      <c r="G293" s="14">
        <f>COUNTIF($E$9:E293,E293)</f>
        <v>285</v>
      </c>
      <c r="H293" s="60"/>
      <c r="I293" s="5"/>
    </row>
    <row r="294" spans="2:9" x14ac:dyDescent="0.35">
      <c r="B294" s="15"/>
      <c r="C294" s="33"/>
      <c r="D294" s="1">
        <f>+tblRace5G[[#This Row],[Position]]</f>
        <v>0</v>
      </c>
      <c r="E294" s="14" t="str">
        <f>IFERROR(VLOOKUP('Race5-Girl'!$C294,TeamDec!$D$9:$H$465,5,FALSE),"")</f>
        <v/>
      </c>
      <c r="F294" s="16" t="str">
        <f>IFERROR(VLOOKUP('Race5-Girl'!$C294,TeamDec!$D$9:$H$465,3,FALSE),"")</f>
        <v/>
      </c>
      <c r="G294" s="14">
        <f>COUNTIF($E$9:E294,E294)</f>
        <v>286</v>
      </c>
      <c r="H294" s="60"/>
      <c r="I294" s="5"/>
    </row>
    <row r="295" spans="2:9" x14ac:dyDescent="0.35">
      <c r="B295" s="15"/>
      <c r="C295" s="33"/>
      <c r="D295" s="1">
        <f>+tblRace5G[[#This Row],[Position]]</f>
        <v>0</v>
      </c>
      <c r="E295" s="14" t="str">
        <f>IFERROR(VLOOKUP('Race5-Girl'!$C295,TeamDec!$D$9:$H$465,5,FALSE),"")</f>
        <v/>
      </c>
      <c r="F295" s="16" t="str">
        <f>IFERROR(VLOOKUP('Race5-Girl'!$C295,TeamDec!$D$9:$H$465,3,FALSE),"")</f>
        <v/>
      </c>
      <c r="G295" s="14">
        <f>COUNTIF($E$9:E295,E295)</f>
        <v>287</v>
      </c>
      <c r="H295" s="60"/>
      <c r="I295" s="5"/>
    </row>
    <row r="296" spans="2:9" x14ac:dyDescent="0.35">
      <c r="B296" s="15"/>
      <c r="C296" s="33"/>
      <c r="D296" s="1">
        <f>+tblRace5G[[#This Row],[Position]]</f>
        <v>0</v>
      </c>
      <c r="E296" s="14" t="str">
        <f>IFERROR(VLOOKUP('Race5-Girl'!$C296,TeamDec!$D$9:$H$465,5,FALSE),"")</f>
        <v/>
      </c>
      <c r="F296" s="16" t="str">
        <f>IFERROR(VLOOKUP('Race5-Girl'!$C296,TeamDec!$D$9:$H$465,3,FALSE),"")</f>
        <v/>
      </c>
      <c r="G296" s="14">
        <f>COUNTIF($E$9:E296,E296)</f>
        <v>288</v>
      </c>
      <c r="H296" s="60"/>
      <c r="I296" s="5"/>
    </row>
    <row r="297" spans="2:9" x14ac:dyDescent="0.35">
      <c r="B297" s="15"/>
      <c r="C297" s="33"/>
      <c r="D297" s="1">
        <f>+tblRace5G[[#This Row],[Position]]</f>
        <v>0</v>
      </c>
      <c r="E297" s="14" t="str">
        <f>IFERROR(VLOOKUP('Race5-Girl'!$C297,TeamDec!$D$9:$H$465,5,FALSE),"")</f>
        <v/>
      </c>
      <c r="F297" s="16" t="str">
        <f>IFERROR(VLOOKUP('Race5-Girl'!$C297,TeamDec!$D$9:$H$465,3,FALSE),"")</f>
        <v/>
      </c>
      <c r="G297" s="14">
        <f>COUNTIF($E$9:E297,E297)</f>
        <v>289</v>
      </c>
      <c r="H297" s="60"/>
      <c r="I297" s="5"/>
    </row>
    <row r="298" spans="2:9" x14ac:dyDescent="0.35">
      <c r="B298" s="15"/>
      <c r="C298" s="33"/>
      <c r="D298" s="1">
        <f>+tblRace5G[[#This Row],[Position]]</f>
        <v>0</v>
      </c>
      <c r="E298" s="14" t="str">
        <f>IFERROR(VLOOKUP('Race5-Girl'!$C298,TeamDec!$D$9:$H$465,5,FALSE),"")</f>
        <v/>
      </c>
      <c r="F298" s="16" t="str">
        <f>IFERROR(VLOOKUP('Race5-Girl'!$C298,TeamDec!$D$9:$H$465,3,FALSE),"")</f>
        <v/>
      </c>
      <c r="G298" s="14">
        <f>COUNTIF($E$9:E298,E298)</f>
        <v>290</v>
      </c>
      <c r="H298" s="60"/>
      <c r="I298" s="5"/>
    </row>
    <row r="299" spans="2:9" x14ac:dyDescent="0.35">
      <c r="B299" s="15"/>
      <c r="C299" s="33"/>
      <c r="D299" s="1">
        <f>+tblRace5G[[#This Row],[Position]]</f>
        <v>0</v>
      </c>
      <c r="E299" s="14" t="str">
        <f>IFERROR(VLOOKUP('Race5-Girl'!$C299,TeamDec!$D$9:$H$465,5,FALSE),"")</f>
        <v/>
      </c>
      <c r="F299" s="16" t="str">
        <f>IFERROR(VLOOKUP('Race5-Girl'!$C299,TeamDec!$D$9:$H$465,3,FALSE),"")</f>
        <v/>
      </c>
      <c r="G299" s="14">
        <f>COUNTIF($E$9:E299,E299)</f>
        <v>291</v>
      </c>
      <c r="H299" s="60"/>
      <c r="I299" s="5"/>
    </row>
    <row r="300" spans="2:9" x14ac:dyDescent="0.35">
      <c r="B300" s="20"/>
      <c r="C300" s="34"/>
      <c r="D300" s="1">
        <f>+tblRace5G[[#This Row],[Position]]</f>
        <v>0</v>
      </c>
      <c r="E300" s="14" t="str">
        <f>IFERROR(VLOOKUP('Race5-Girl'!$C300,TeamDec!$D$9:$H$465,5,FALSE),"")</f>
        <v/>
      </c>
      <c r="F300" s="16" t="str">
        <f>IFERROR(VLOOKUP('Race5-Girl'!$C300,TeamDec!$D$9:$H$465,3,FALSE),"")</f>
        <v/>
      </c>
      <c r="G300" s="14">
        <f>COUNTIF($E$9:E300,E300)</f>
        <v>292</v>
      </c>
      <c r="H300" s="60"/>
      <c r="I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4" priority="5"/>
  </conditionalFormatting>
  <conditionalFormatting sqref="C9:C300">
    <cfRule type="duplicateValues" dxfId="3" priority="3"/>
  </conditionalFormatting>
  <conditionalFormatting sqref="F9:G300">
    <cfRule type="containsText" dxfId="2" priority="4" operator="containsText" text="M">
      <formula>NOT(ISERROR(SEARCH("M",F9)))</formula>
    </cfRule>
  </conditionalFormatting>
  <conditionalFormatting sqref="G9:G300">
    <cfRule type="containsText" dxfId="1" priority="2" operator="containsText" text="F">
      <formula>NOT(ISERROR(SEARCH("F",G9)))</formula>
    </cfRule>
  </conditionalFormatting>
  <conditionalFormatting sqref="H9:H300">
    <cfRule type="containsText" dxfId="0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5163B193-6848-43D1-A707-C11A62738B1E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8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A7A52-514A-4BA4-BCF3-205BE7AE6B50}">
          <x14:formula1>
            <xm:f>_xlfn.ANCHORARRAY(Lists!$AU$3)</xm:f>
          </x14:formula1>
          <xm:sqref>C9:C300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8E50-BC88-4CEE-9D37-AA027505673B}">
  <dimension ref="B1:AU205"/>
  <sheetViews>
    <sheetView workbookViewId="0">
      <selection activeCell="K25" sqref="K25"/>
    </sheetView>
  </sheetViews>
  <sheetFormatPr defaultColWidth="8.81640625" defaultRowHeight="14.5" x14ac:dyDescent="0.35"/>
  <cols>
    <col min="2" max="2" width="23.26953125" bestFit="1" customWidth="1"/>
    <col min="6" max="6" width="11.26953125" bestFit="1" customWidth="1"/>
    <col min="8" max="8" width="10" bestFit="1" customWidth="1"/>
    <col min="15" max="15" width="12.7265625" customWidth="1"/>
    <col min="16" max="16" width="15" style="99" bestFit="1" customWidth="1"/>
    <col min="17" max="17" width="15" customWidth="1"/>
    <col min="18" max="18" width="19.7265625" style="100" bestFit="1" customWidth="1"/>
    <col min="19" max="19" width="15" style="99" bestFit="1" customWidth="1"/>
    <col min="20" max="20" width="15" customWidth="1"/>
    <col min="21" max="21" width="19.7265625" style="100" bestFit="1" customWidth="1"/>
    <col min="22" max="22" width="15" style="99" bestFit="1" customWidth="1"/>
    <col min="23" max="23" width="15" customWidth="1"/>
    <col min="24" max="24" width="19.7265625" style="100" bestFit="1" customWidth="1"/>
    <col min="25" max="25" width="15" style="99" bestFit="1" customWidth="1"/>
    <col min="26" max="26" width="15" customWidth="1"/>
    <col min="27" max="27" width="19.7265625" style="100" bestFit="1" customWidth="1"/>
    <col min="28" max="28" width="15" style="99" bestFit="1" customWidth="1"/>
    <col min="29" max="29" width="15" customWidth="1"/>
    <col min="30" max="30" width="19.7265625" style="100" bestFit="1" customWidth="1"/>
    <col min="32" max="32" width="17.26953125" bestFit="1" customWidth="1"/>
    <col min="33" max="33" width="15" style="99" bestFit="1" customWidth="1"/>
    <col min="34" max="34" width="15" customWidth="1"/>
    <col min="35" max="35" width="19.7265625" style="100" bestFit="1" customWidth="1"/>
    <col min="36" max="36" width="15" style="99" bestFit="1" customWidth="1"/>
    <col min="37" max="37" width="15" customWidth="1"/>
    <col min="38" max="38" width="19.7265625" style="100" bestFit="1" customWidth="1"/>
    <col min="39" max="39" width="15" style="99" bestFit="1" customWidth="1"/>
    <col min="40" max="40" width="15" customWidth="1"/>
    <col min="41" max="41" width="19.7265625" style="100" bestFit="1" customWidth="1"/>
    <col min="42" max="42" width="15" style="99" bestFit="1" customWidth="1"/>
    <col min="43" max="43" width="15" customWidth="1"/>
    <col min="44" max="44" width="19.7265625" style="100" bestFit="1" customWidth="1"/>
    <col min="45" max="45" width="15" style="99" bestFit="1" customWidth="1"/>
    <col min="46" max="46" width="15" customWidth="1"/>
    <col min="47" max="47" width="19.7265625" style="100" bestFit="1" customWidth="1"/>
  </cols>
  <sheetData>
    <row r="1" spans="2:47" ht="15" thickBot="1" x14ac:dyDescent="0.4">
      <c r="P1" s="96" t="s">
        <v>64</v>
      </c>
      <c r="Q1" s="97" t="s">
        <v>65</v>
      </c>
      <c r="R1" s="98"/>
      <c r="S1" s="96"/>
      <c r="T1" s="97"/>
      <c r="U1" s="98"/>
      <c r="V1" s="96"/>
      <c r="W1" s="97"/>
      <c r="X1" s="98"/>
      <c r="Y1" s="96"/>
      <c r="Z1" s="97"/>
      <c r="AA1" s="98"/>
      <c r="AB1" s="96"/>
      <c r="AC1" s="97"/>
      <c r="AD1" s="98"/>
      <c r="AG1" s="96" t="s">
        <v>64</v>
      </c>
      <c r="AH1" s="97" t="s">
        <v>65</v>
      </c>
      <c r="AI1" s="98"/>
      <c r="AJ1" s="96"/>
      <c r="AK1" s="97"/>
      <c r="AL1" s="98"/>
      <c r="AM1" s="96"/>
      <c r="AN1" s="97"/>
      <c r="AO1" s="98"/>
      <c r="AP1" s="96"/>
      <c r="AQ1" s="97"/>
      <c r="AR1" s="98"/>
      <c r="AS1" s="96"/>
      <c r="AT1" s="97"/>
      <c r="AU1" s="98"/>
    </row>
    <row r="2" spans="2:47" ht="26.5" thickBot="1" x14ac:dyDescent="0.4">
      <c r="B2" t="s">
        <v>0</v>
      </c>
      <c r="D2" t="s">
        <v>14</v>
      </c>
      <c r="F2" t="s">
        <v>15</v>
      </c>
      <c r="H2" t="s">
        <v>18</v>
      </c>
      <c r="J2" s="2" t="s">
        <v>23</v>
      </c>
      <c r="K2" s="3" t="s">
        <v>24</v>
      </c>
      <c r="O2" t="s">
        <v>43</v>
      </c>
      <c r="P2" s="99" t="s">
        <v>44</v>
      </c>
      <c r="Q2" t="s">
        <v>54</v>
      </c>
      <c r="R2" s="100" t="s">
        <v>56</v>
      </c>
      <c r="S2" s="99" t="s">
        <v>45</v>
      </c>
      <c r="T2" t="s">
        <v>60</v>
      </c>
      <c r="U2" s="100" t="s">
        <v>61</v>
      </c>
      <c r="V2" s="99" t="s">
        <v>46</v>
      </c>
      <c r="W2" t="s">
        <v>62</v>
      </c>
      <c r="X2" s="100" t="s">
        <v>63</v>
      </c>
      <c r="Y2" s="99" t="s">
        <v>47</v>
      </c>
      <c r="Z2" t="s">
        <v>66</v>
      </c>
      <c r="AA2" s="100" t="s">
        <v>67</v>
      </c>
      <c r="AB2" s="99" t="s">
        <v>48</v>
      </c>
      <c r="AC2" t="s">
        <v>71</v>
      </c>
      <c r="AD2" s="100" t="s">
        <v>72</v>
      </c>
      <c r="AF2" t="s">
        <v>73</v>
      </c>
      <c r="AG2" s="99" t="s">
        <v>49</v>
      </c>
      <c r="AH2" t="s">
        <v>74</v>
      </c>
      <c r="AI2" s="100" t="s">
        <v>75</v>
      </c>
      <c r="AJ2" s="99" t="s">
        <v>50</v>
      </c>
      <c r="AK2" t="s">
        <v>76</v>
      </c>
      <c r="AL2" s="100" t="s">
        <v>77</v>
      </c>
      <c r="AM2" s="99" t="s">
        <v>51</v>
      </c>
      <c r="AN2" t="s">
        <v>78</v>
      </c>
      <c r="AO2" s="100" t="s">
        <v>79</v>
      </c>
      <c r="AP2" s="99" t="s">
        <v>52</v>
      </c>
      <c r="AQ2" t="s">
        <v>80</v>
      </c>
      <c r="AR2" s="100" t="s">
        <v>81</v>
      </c>
      <c r="AS2" s="99" t="s">
        <v>53</v>
      </c>
      <c r="AT2" t="s">
        <v>82</v>
      </c>
      <c r="AU2" s="100" t="s">
        <v>83</v>
      </c>
    </row>
    <row r="3" spans="2:47" ht="15" thickBot="1" x14ac:dyDescent="0.4">
      <c r="B3" t="s">
        <v>1</v>
      </c>
      <c r="D3" t="s">
        <v>16</v>
      </c>
      <c r="F3">
        <v>3</v>
      </c>
      <c r="H3" t="s">
        <v>19</v>
      </c>
      <c r="J3" s="101" t="s">
        <v>148</v>
      </c>
      <c r="K3" s="4">
        <v>3</v>
      </c>
      <c r="O3" t="str" cm="1">
        <f t="array" ref="O3:O205">_xlfn._xlws.SORT(_xlfn._xlws.FILTER(FullName,TeamDec[Gender]="M"))</f>
        <v>Aaron Westall</v>
      </c>
      <c r="P3" s="99" t="str" cm="1">
        <f t="array" ref="P3:P156">_xlfn._xlws.SORT(_xlfn._xlws.FILTER(_xlfn.ANCHORARRAY($O$3),COUNTIF(tblRace1B[Name],_xlfn.ANCHORARRAY($O$3))=0))</f>
        <v>Aaron Westall</v>
      </c>
      <c r="Q3" cm="1">
        <f t="array" ref="Q3:Q205">IF(COUNTIF(tblRace1B[Name],_xlfn.ANCHORARRAY($O$3))&gt;0,1,0)</f>
        <v>0</v>
      </c>
      <c r="R3" s="100" t="str" cm="1">
        <f t="array" ref="R3:R205">_xlfn.SORTBY(_xlfn._xlws.SORT(_xlfn.ANCHORARRAY($O$3)),_xlfn.ANCHORARRAY($Q$3),1)</f>
        <v>Aaron Westall</v>
      </c>
      <c r="S3" s="99" t="str" cm="1">
        <f t="array" ref="S3:S158">_xlfn._xlws.SORT(_xlfn._xlws.FILTER(_xlfn.ANCHORARRAY($O$3),COUNTIF(tblRace2B[Name],_xlfn.ANCHORARRAY($O$3))=0))</f>
        <v>Aaron Westall</v>
      </c>
      <c r="T3" cm="1">
        <f t="array" ref="T3:T205">IF(COUNTIF(tblRace2B[Name],_xlfn.ANCHORARRAY($O$3))&gt;0,1,0)</f>
        <v>0</v>
      </c>
      <c r="U3" s="100" t="str" cm="1">
        <f t="array" ref="U3:U205">_xlfn.SORTBY(_xlfn._xlws.SORT(_xlfn.ANCHORARRAY($O$3)),_xlfn.ANCHORARRAY($T$3),1)</f>
        <v>Aaron Westall</v>
      </c>
      <c r="V3" s="99" t="str" cm="1">
        <f t="array" ref="V3:V145">_xlfn._xlws.SORT(_xlfn._xlws.FILTER(_xlfn.ANCHORARRAY($O$3),COUNTIF(tblRace3B[Name],_xlfn.ANCHORARRAY($O$3))=0))</f>
        <v>Aaron Westall</v>
      </c>
      <c r="W3" cm="1">
        <f t="array" ref="W3:W205">IF(COUNTIF(tblRace3B[Name],_xlfn.ANCHORARRAY($O$3))&gt;0,1,0)</f>
        <v>0</v>
      </c>
      <c r="X3" s="100" t="str" cm="1">
        <f t="array" ref="X3:X205">_xlfn.SORTBY(_xlfn._xlws.SORT(_xlfn.ANCHORARRAY($O$3)),_xlfn.ANCHORARRAY($W$3),1)</f>
        <v>Aaron Westall</v>
      </c>
      <c r="Y3" s="99" t="str" cm="1">
        <f t="array" ref="Y3:Y154">_xlfn._xlws.SORT(_xlfn._xlws.FILTER(_xlfn.ANCHORARRAY($O$3),COUNTIF(tblRace4B[Name],_xlfn.ANCHORARRAY($O$3))=0))</f>
        <v>Aaron Westall</v>
      </c>
      <c r="Z3" cm="1">
        <f t="array" ref="Z3:Z205">IF(COUNTIF(tblRace4B[Name],_xlfn.ANCHORARRAY($O$3))&gt;0,1,0)</f>
        <v>0</v>
      </c>
      <c r="AA3" s="100" t="str" cm="1">
        <f t="array" ref="AA3:AA205">_xlfn.SORTBY(_xlfn._xlws.SORT(_xlfn.ANCHORARRAY($O$3)),_xlfn.ANCHORARRAY($Z$3),1)</f>
        <v>Aaron Westall</v>
      </c>
      <c r="AB3" s="99" t="str" cm="1">
        <f t="array" ref="AB3:AB205">_xlfn._xlws.SORT(_xlfn._xlws.FILTER(_xlfn.ANCHORARRAY($O$3),COUNTIF(tblRace5B[Name],_xlfn.ANCHORARRAY($O$3))=0))</f>
        <v>Aaron Westall</v>
      </c>
      <c r="AC3" cm="1">
        <f t="array" ref="AC3:AC205">IF(COUNTIF(tblRace5B[Name],_xlfn.ANCHORARRAY($O$3))&gt;0,1,0)</f>
        <v>0</v>
      </c>
      <c r="AD3" s="100" t="str" cm="1">
        <f t="array" ref="AD3:AD205">_xlfn.SORTBY(_xlfn._xlws.SORT(_xlfn.ANCHORARRAY($O$3)),_xlfn.ANCHORARRAY($AC$3),1)</f>
        <v>Aaron Westall</v>
      </c>
      <c r="AF3" t="str" cm="1">
        <f t="array" ref="AF3:AF200">_xlfn._xlws.SORT(_xlfn._xlws.FILTER(FullName,TeamDec[Gender]="F"))</f>
        <v>Abigail Eneh</v>
      </c>
      <c r="AG3" s="99" t="str" cm="1">
        <f t="array" ref="AG3:AG147">_xlfn._xlws.SORT(_xlfn._xlws.FILTER(_xlfn.ANCHORARRAY($AF$3),COUNTIF(tblRace1G[Name],_xlfn.ANCHORARRAY($AF$3))=0))</f>
        <v>Abigail Eneh</v>
      </c>
      <c r="AH3" cm="1">
        <f t="array" ref="AH3:AH200">IF(COUNTIF(tblRace1G[Name],_xlfn.ANCHORARRAY($AF$3))&gt;0,1,0)</f>
        <v>0</v>
      </c>
      <c r="AI3" s="100" t="str" cm="1">
        <f t="array" ref="AI3:AI200">_xlfn.SORTBY(_xlfn._xlws.SORT(_xlfn.ANCHORARRAY($AF$3)),_xlfn.ANCHORARRAY($AH$3),1)</f>
        <v>Abigail Eneh</v>
      </c>
      <c r="AJ3" s="99" t="str" cm="1">
        <f t="array" ref="AJ3:AJ147">_xlfn._xlws.SORT(_xlfn._xlws.FILTER(_xlfn.ANCHORARRAY($AF$3),COUNTIF(tblRace2G[Name],_xlfn.ANCHORARRAY($AF$3))=0))</f>
        <v>Abigail Eneh</v>
      </c>
      <c r="AK3" cm="1">
        <f t="array" ref="AK3:AK200">IF(COUNTIF(tblRace2G[Name],_xlfn.ANCHORARRAY($AF$3))&gt;0,1,0)</f>
        <v>0</v>
      </c>
      <c r="AL3" s="100" t="str" cm="1">
        <f t="array" ref="AL3:AL200">_xlfn.SORTBY(_xlfn._xlws.SORT(_xlfn.ANCHORARRAY($AF$3)),_xlfn.ANCHORARRAY($AK$3),1)</f>
        <v>Abigail Eneh</v>
      </c>
      <c r="AM3" s="99" t="str" cm="1">
        <f t="array" ref="AM3:AM144">_xlfn._xlws.SORT(_xlfn._xlws.FILTER(_xlfn.ANCHORARRAY($AF$3),COUNTIF(tblRace3G[Name],_xlfn.ANCHORARRAY($AF$3))=0))</f>
        <v>Abigail Eneh</v>
      </c>
      <c r="AN3" cm="1">
        <f t="array" ref="AN3:AN200">IF(COUNTIF(tblRace3G[Name],_xlfn.ANCHORARRAY($AF$3))&gt;0,1,0)</f>
        <v>0</v>
      </c>
      <c r="AO3" s="100" t="str" cm="1">
        <f t="array" ref="AO3:AO200">_xlfn.SORTBY(_xlfn._xlws.SORT(_xlfn.ANCHORARRAY($AF$3)),_xlfn.ANCHORARRAY($AN$3),1)</f>
        <v>Abigail Eneh</v>
      </c>
      <c r="AP3" s="99" t="str" cm="1">
        <f t="array" ref="AP3:AP149">_xlfn._xlws.SORT(_xlfn._xlws.FILTER(_xlfn.ANCHORARRAY($AF$3),COUNTIF(tblRace4G[Name],_xlfn.ANCHORARRAY($AF$3))=0))</f>
        <v>Abigail Eneh</v>
      </c>
      <c r="AQ3" cm="1">
        <f t="array" ref="AQ3:AQ200">IF(COUNTIF(tblRace4G[Name],_xlfn.ANCHORARRAY($AF$3))&gt;0,1,0)</f>
        <v>0</v>
      </c>
      <c r="AR3" s="100" t="str" cm="1">
        <f t="array" ref="AR3:AR200">_xlfn.SORTBY(_xlfn._xlws.SORT(_xlfn.ANCHORARRAY($AF$3)),_xlfn.ANCHORARRAY($AQ$3),1)</f>
        <v>Abigail Eneh</v>
      </c>
      <c r="AS3" s="99" t="str" cm="1">
        <f t="array" ref="AS3:AS200">_xlfn._xlws.SORT(_xlfn._xlws.FILTER(_xlfn.ANCHORARRAY($AF$3),COUNTIF(tblRace5G[Name],_xlfn.ANCHORARRAY($AF$3))=0))</f>
        <v>Abigail Eneh</v>
      </c>
      <c r="AT3" cm="1">
        <f t="array" ref="AT3:AT200">IF(COUNTIF(tblRace5G[Name],_xlfn.ANCHORARRAY($AF$3))&gt;0,1,0)</f>
        <v>0</v>
      </c>
      <c r="AU3" s="100" t="str" cm="1">
        <f t="array" ref="AU3:AU200">_xlfn.SORTBY(_xlfn._xlws.SORT(_xlfn.ANCHORARRAY($AF$3)),_xlfn.ANCHORARRAY($AT$3),1)</f>
        <v>Abigail Eneh</v>
      </c>
    </row>
    <row r="4" spans="2:47" ht="15" thickBot="1" x14ac:dyDescent="0.4">
      <c r="B4" t="s">
        <v>2</v>
      </c>
      <c r="D4" t="s">
        <v>17</v>
      </c>
      <c r="F4">
        <v>4</v>
      </c>
      <c r="H4" t="s">
        <v>20</v>
      </c>
      <c r="J4" s="101" t="s">
        <v>147</v>
      </c>
      <c r="K4" s="4">
        <v>4</v>
      </c>
      <c r="O4" t="str">
        <v>Adam Hart</v>
      </c>
      <c r="P4" s="99" t="str">
        <v>Adam Hart</v>
      </c>
      <c r="Q4">
        <v>0</v>
      </c>
      <c r="R4" s="100" t="str">
        <v>Adam Hart</v>
      </c>
      <c r="S4" s="99" t="str">
        <v>Aidan Burgoyne</v>
      </c>
      <c r="T4">
        <v>1</v>
      </c>
      <c r="U4" s="100" t="str">
        <v>Aidan Burgoyne</v>
      </c>
      <c r="V4" s="99" t="str">
        <v>Adam Hart</v>
      </c>
      <c r="W4">
        <v>0</v>
      </c>
      <c r="X4" s="100" t="str">
        <v>Adam Hart</v>
      </c>
      <c r="Y4" s="99" t="str">
        <v>Aidan Burgoyne</v>
      </c>
      <c r="Z4">
        <v>1</v>
      </c>
      <c r="AA4" s="100" t="str">
        <v>Aidan Burgoyne</v>
      </c>
      <c r="AB4" s="99" t="str">
        <v>Adam Hart</v>
      </c>
      <c r="AC4">
        <v>0</v>
      </c>
      <c r="AD4" s="100" t="str">
        <v>Adam Hart</v>
      </c>
      <c r="AF4" t="str">
        <v>Adanna Udechuku</v>
      </c>
      <c r="AG4" s="99" t="str">
        <v>Adanna Udechuku</v>
      </c>
      <c r="AH4">
        <v>0</v>
      </c>
      <c r="AI4" s="100" t="str">
        <v>Adanna Udechuku</v>
      </c>
      <c r="AJ4" s="99" t="str">
        <v>Adanna Udechuku</v>
      </c>
      <c r="AK4">
        <v>0</v>
      </c>
      <c r="AL4" s="100" t="str">
        <v>Adanna Udechuku</v>
      </c>
      <c r="AM4" s="99" t="str">
        <v>Adanna Udechuku</v>
      </c>
      <c r="AN4">
        <v>0</v>
      </c>
      <c r="AO4" s="100" t="str">
        <v>Adanna Udechuku</v>
      </c>
      <c r="AP4" s="99" t="str">
        <v>Adanna Udechuku</v>
      </c>
      <c r="AQ4">
        <v>0</v>
      </c>
      <c r="AR4" s="100" t="str">
        <v>Adanna Udechuku</v>
      </c>
      <c r="AS4" s="99" t="str">
        <v>Adanna Udechuku</v>
      </c>
      <c r="AT4">
        <v>0</v>
      </c>
      <c r="AU4" s="100" t="str">
        <v>Adanna Udechuku</v>
      </c>
    </row>
    <row r="5" spans="2:47" ht="15" thickBot="1" x14ac:dyDescent="0.4">
      <c r="B5" t="s">
        <v>3</v>
      </c>
      <c r="F5">
        <v>5</v>
      </c>
      <c r="H5" t="s">
        <v>21</v>
      </c>
      <c r="J5" s="101" t="s">
        <v>146</v>
      </c>
      <c r="K5" s="4">
        <v>5</v>
      </c>
      <c r="O5" t="str">
        <v>Aidan Burgoyne</v>
      </c>
      <c r="P5" s="99" t="str">
        <v>Aidan Burgoyne</v>
      </c>
      <c r="Q5">
        <v>0</v>
      </c>
      <c r="R5" s="100" t="str">
        <v>Aidan Burgoyne</v>
      </c>
      <c r="S5" s="99" t="str">
        <v>Aidan Hester</v>
      </c>
      <c r="T5">
        <v>0</v>
      </c>
      <c r="U5" s="100" t="str">
        <v>Aidan Hester</v>
      </c>
      <c r="V5" s="99" t="str">
        <v>Aidan Burgoyne</v>
      </c>
      <c r="W5">
        <v>0</v>
      </c>
      <c r="X5" s="100" t="str">
        <v>Aidan Burgoyne</v>
      </c>
      <c r="Y5" s="99" t="str">
        <v>Aidan Hester</v>
      </c>
      <c r="Z5">
        <v>0</v>
      </c>
      <c r="AA5" s="100" t="str">
        <v>Aidan Hester</v>
      </c>
      <c r="AB5" s="99" t="str">
        <v>Aidan Burgoyne</v>
      </c>
      <c r="AC5">
        <v>0</v>
      </c>
      <c r="AD5" s="100" t="str">
        <v>Aidan Burgoyne</v>
      </c>
      <c r="AF5" t="str">
        <v>Alba Borrett</v>
      </c>
      <c r="AG5" s="99" t="str">
        <v>Alexandra Hilliard</v>
      </c>
      <c r="AH5">
        <v>1</v>
      </c>
      <c r="AI5" s="100" t="str">
        <v>Alexandra Hilliard</v>
      </c>
      <c r="AJ5" s="99" t="str">
        <v>Alba Borrett</v>
      </c>
      <c r="AK5">
        <v>0</v>
      </c>
      <c r="AL5" s="100" t="str">
        <v>Alba Borrett</v>
      </c>
      <c r="AM5" s="99" t="str">
        <v>Alba Borrett</v>
      </c>
      <c r="AN5">
        <v>0</v>
      </c>
      <c r="AO5" s="100" t="str">
        <v>Alba Borrett</v>
      </c>
      <c r="AP5" s="99" t="str">
        <v>Alba Borrett</v>
      </c>
      <c r="AQ5">
        <v>0</v>
      </c>
      <c r="AR5" s="100" t="str">
        <v>Alba Borrett</v>
      </c>
      <c r="AS5" s="99" t="str">
        <v>Alba Borrett</v>
      </c>
      <c r="AT5">
        <v>0</v>
      </c>
      <c r="AU5" s="100" t="str">
        <v>Alba Borrett</v>
      </c>
    </row>
    <row r="6" spans="2:47" ht="15" thickBot="1" x14ac:dyDescent="0.4">
      <c r="B6" t="s">
        <v>4</v>
      </c>
      <c r="F6">
        <v>6</v>
      </c>
      <c r="H6" t="s">
        <v>22</v>
      </c>
      <c r="J6" s="101" t="s">
        <v>145</v>
      </c>
      <c r="K6" s="4">
        <v>6</v>
      </c>
      <c r="O6" t="str">
        <v>Aidan Hester</v>
      </c>
      <c r="P6" s="99" t="str">
        <v>Aidan Hester</v>
      </c>
      <c r="Q6">
        <v>0</v>
      </c>
      <c r="R6" s="100" t="str">
        <v>Aidan Hester</v>
      </c>
      <c r="S6" s="99" t="str">
        <v>AJ Ellis</v>
      </c>
      <c r="T6">
        <v>0</v>
      </c>
      <c r="U6" s="100" t="str">
        <v>AJ Ellis</v>
      </c>
      <c r="V6" s="99" t="str">
        <v>Aidan Hester</v>
      </c>
      <c r="W6">
        <v>0</v>
      </c>
      <c r="X6" s="100" t="str">
        <v>Aidan Hester</v>
      </c>
      <c r="Y6" s="99" t="str">
        <v>AJ Ellis</v>
      </c>
      <c r="Z6">
        <v>0</v>
      </c>
      <c r="AA6" s="100" t="str">
        <v>AJ Ellis</v>
      </c>
      <c r="AB6" s="99" t="str">
        <v>Aidan Hester</v>
      </c>
      <c r="AC6">
        <v>0</v>
      </c>
      <c r="AD6" s="100" t="str">
        <v>Aidan Hester</v>
      </c>
      <c r="AF6" t="str">
        <v>Alexandra Hilliard</v>
      </c>
      <c r="AG6" s="99" t="str">
        <v>Alice Anthony</v>
      </c>
      <c r="AH6">
        <v>0</v>
      </c>
      <c r="AI6" s="100" t="str">
        <v>Alice Anthony</v>
      </c>
      <c r="AJ6" s="99" t="str">
        <v>Alexandra Hilliard</v>
      </c>
      <c r="AK6">
        <v>0</v>
      </c>
      <c r="AL6" s="100" t="str">
        <v>Alexandra Hilliard</v>
      </c>
      <c r="AM6" s="99" t="str">
        <v>Alexandra Hilliard</v>
      </c>
      <c r="AN6">
        <v>0</v>
      </c>
      <c r="AO6" s="100" t="str">
        <v>Alexandra Hilliard</v>
      </c>
      <c r="AP6" s="99" t="str">
        <v>Alexandra Hilliard</v>
      </c>
      <c r="AQ6">
        <v>0</v>
      </c>
      <c r="AR6" s="100" t="str">
        <v>Alexandra Hilliard</v>
      </c>
      <c r="AS6" s="99" t="str">
        <v>Alexandra Hilliard</v>
      </c>
      <c r="AT6">
        <v>0</v>
      </c>
      <c r="AU6" s="100" t="str">
        <v>Alexandra Hilliard</v>
      </c>
    </row>
    <row r="7" spans="2:47" ht="15" thickBot="1" x14ac:dyDescent="0.4">
      <c r="B7" t="s">
        <v>5</v>
      </c>
      <c r="F7">
        <v>7</v>
      </c>
      <c r="J7" s="101" t="s">
        <v>144</v>
      </c>
      <c r="K7" s="4">
        <v>7</v>
      </c>
      <c r="O7" t="str">
        <v>AJ Ellis</v>
      </c>
      <c r="P7" s="99" t="str">
        <v>AJ Ellis</v>
      </c>
      <c r="Q7">
        <v>0</v>
      </c>
      <c r="R7" s="100" t="str">
        <v>AJ Ellis</v>
      </c>
      <c r="S7" s="99" t="str">
        <v>Akeem Osinaike</v>
      </c>
      <c r="T7">
        <v>0</v>
      </c>
      <c r="U7" s="100" t="str">
        <v>Akeem Osinaike</v>
      </c>
      <c r="V7" s="99" t="str">
        <v>AJ Ellis</v>
      </c>
      <c r="W7">
        <v>0</v>
      </c>
      <c r="X7" s="100" t="str">
        <v>AJ Ellis</v>
      </c>
      <c r="Y7" s="99" t="str">
        <v>Akeem Osinaike</v>
      </c>
      <c r="Z7">
        <v>0</v>
      </c>
      <c r="AA7" s="100" t="str">
        <v>Akeem Osinaike</v>
      </c>
      <c r="AB7" s="99" t="str">
        <v>AJ Ellis</v>
      </c>
      <c r="AC7">
        <v>0</v>
      </c>
      <c r="AD7" s="100" t="str">
        <v>AJ Ellis</v>
      </c>
      <c r="AF7" t="str">
        <v>Alice Anthony</v>
      </c>
      <c r="AG7" s="99" t="str">
        <v>Alice Macnaught</v>
      </c>
      <c r="AH7">
        <v>0</v>
      </c>
      <c r="AI7" s="100" t="str">
        <v>Alice Macnaught</v>
      </c>
      <c r="AJ7" s="99" t="str">
        <v>Alice Anthony</v>
      </c>
      <c r="AK7">
        <v>0</v>
      </c>
      <c r="AL7" s="100" t="str">
        <v>Alice Anthony</v>
      </c>
      <c r="AM7" s="99" t="str">
        <v>Alice Anthony</v>
      </c>
      <c r="AN7">
        <v>0</v>
      </c>
      <c r="AO7" s="100" t="str">
        <v>Alice Anthony</v>
      </c>
      <c r="AP7" s="99" t="str">
        <v>Alice Anthony</v>
      </c>
      <c r="AQ7">
        <v>0</v>
      </c>
      <c r="AR7" s="100" t="str">
        <v>Alice Anthony</v>
      </c>
      <c r="AS7" s="99" t="str">
        <v>Alice Anthony</v>
      </c>
      <c r="AT7">
        <v>0</v>
      </c>
      <c r="AU7" s="100" t="str">
        <v>Alice Anthony</v>
      </c>
    </row>
    <row r="8" spans="2:47" ht="15" thickBot="1" x14ac:dyDescent="0.4">
      <c r="B8" t="s">
        <v>6</v>
      </c>
      <c r="F8">
        <v>8</v>
      </c>
      <c r="J8" s="101" t="s">
        <v>143</v>
      </c>
      <c r="K8" s="4">
        <v>8</v>
      </c>
      <c r="O8" t="str">
        <v>Akeem Osinaike</v>
      </c>
      <c r="P8" s="99" t="str">
        <v>Akeem Osinaike</v>
      </c>
      <c r="Q8">
        <v>0</v>
      </c>
      <c r="R8" s="100" t="str">
        <v>Akeem Osinaike</v>
      </c>
      <c r="S8" s="99" t="str">
        <v>Albert Gillett-Reubin</v>
      </c>
      <c r="T8">
        <v>0</v>
      </c>
      <c r="U8" s="100" t="str">
        <v>Albert Gillett-Reubin</v>
      </c>
      <c r="V8" s="99" t="str">
        <v>Akeem Osinaike</v>
      </c>
      <c r="W8">
        <v>0</v>
      </c>
      <c r="X8" s="100" t="str">
        <v>Akeem Osinaike</v>
      </c>
      <c r="Y8" s="99" t="str">
        <v>Albert Gillett-Reubin</v>
      </c>
      <c r="Z8">
        <v>0</v>
      </c>
      <c r="AA8" s="100" t="str">
        <v>Albert Gillett-Reubin</v>
      </c>
      <c r="AB8" s="99" t="str">
        <v>Akeem Osinaike</v>
      </c>
      <c r="AC8">
        <v>0</v>
      </c>
      <c r="AD8" s="100" t="str">
        <v>Akeem Osinaike</v>
      </c>
      <c r="AF8" t="str">
        <v>Alice Flatt</v>
      </c>
      <c r="AG8" s="99" t="str">
        <v>Alicia Bibby</v>
      </c>
      <c r="AH8">
        <v>1</v>
      </c>
      <c r="AI8" s="100" t="str">
        <v>Alicia Bibby</v>
      </c>
      <c r="AJ8" s="99" t="str">
        <v>Alice Macnaught</v>
      </c>
      <c r="AK8">
        <v>1</v>
      </c>
      <c r="AL8" s="100" t="str">
        <v>Alice Macnaught</v>
      </c>
      <c r="AM8" s="99" t="str">
        <v>Alice Flatt</v>
      </c>
      <c r="AN8">
        <v>0</v>
      </c>
      <c r="AO8" s="100" t="str">
        <v>Alice Flatt</v>
      </c>
      <c r="AP8" s="99" t="str">
        <v>Alice Flatt</v>
      </c>
      <c r="AQ8">
        <v>0</v>
      </c>
      <c r="AR8" s="100" t="str">
        <v>Alice Flatt</v>
      </c>
      <c r="AS8" s="99" t="str">
        <v>Alice Flatt</v>
      </c>
      <c r="AT8">
        <v>0</v>
      </c>
      <c r="AU8" s="100" t="str">
        <v>Alice Flatt</v>
      </c>
    </row>
    <row r="9" spans="2:47" ht="15" thickBot="1" x14ac:dyDescent="0.4">
      <c r="B9" t="s">
        <v>7</v>
      </c>
      <c r="F9">
        <v>9</v>
      </c>
      <c r="J9" s="4" t="s">
        <v>25</v>
      </c>
      <c r="K9" s="4">
        <v>9</v>
      </c>
      <c r="O9" t="str">
        <v>Albert Gillett-Reubin</v>
      </c>
      <c r="P9" s="99" t="str">
        <v>Albert Gillett-Reubin</v>
      </c>
      <c r="Q9">
        <v>0</v>
      </c>
      <c r="R9" s="100" t="str">
        <v>Albert Gillett-Reubin</v>
      </c>
      <c r="S9" s="99" t="str">
        <v>Albert Wheatley</v>
      </c>
      <c r="T9">
        <v>0</v>
      </c>
      <c r="U9" s="100" t="str">
        <v>Albert Wheatley</v>
      </c>
      <c r="V9" s="99" t="str">
        <v>Albert Gillett-Reubin</v>
      </c>
      <c r="W9">
        <v>0</v>
      </c>
      <c r="X9" s="100" t="str">
        <v>Albert Gillett-Reubin</v>
      </c>
      <c r="Y9" s="99" t="str">
        <v>Albert Wheatley</v>
      </c>
      <c r="Z9">
        <v>0</v>
      </c>
      <c r="AA9" s="100" t="str">
        <v>Albert Wheatley</v>
      </c>
      <c r="AB9" s="99" t="str">
        <v>Albert Gillett-Reubin</v>
      </c>
      <c r="AC9">
        <v>0</v>
      </c>
      <c r="AD9" s="100" t="str">
        <v>Albert Gillett-Reubin</v>
      </c>
      <c r="AF9" t="str">
        <v>Alice Macnaught</v>
      </c>
      <c r="AG9" s="99" t="str">
        <v>Alicia Bibby</v>
      </c>
      <c r="AH9">
        <v>0</v>
      </c>
      <c r="AI9" s="100" t="str">
        <v>Alicia Bibby</v>
      </c>
      <c r="AJ9" s="99" t="str">
        <v>Alyesse Grant</v>
      </c>
      <c r="AK9">
        <v>0</v>
      </c>
      <c r="AL9" s="100" t="str">
        <v>Alyesse Grant</v>
      </c>
      <c r="AM9" s="99" t="str">
        <v>Alice Macnaught</v>
      </c>
      <c r="AN9">
        <v>0</v>
      </c>
      <c r="AO9" s="100" t="str">
        <v>Alice Macnaught</v>
      </c>
      <c r="AP9" s="99" t="str">
        <v>Alice Macnaught</v>
      </c>
      <c r="AQ9">
        <v>0</v>
      </c>
      <c r="AR9" s="100" t="str">
        <v>Alice Macnaught</v>
      </c>
      <c r="AS9" s="99" t="str">
        <v>Alice Macnaught</v>
      </c>
      <c r="AT9">
        <v>0</v>
      </c>
      <c r="AU9" s="100" t="str">
        <v>Alice Macnaught</v>
      </c>
    </row>
    <row r="10" spans="2:47" ht="15" thickBot="1" x14ac:dyDescent="0.4">
      <c r="B10" t="s">
        <v>8</v>
      </c>
      <c r="F10">
        <v>10</v>
      </c>
      <c r="J10" s="4" t="s">
        <v>26</v>
      </c>
      <c r="K10" s="4">
        <v>10</v>
      </c>
      <c r="O10" t="str">
        <v>Albert Wheatley</v>
      </c>
      <c r="P10" s="99" t="str">
        <v>Albert Wheatley</v>
      </c>
      <c r="Q10">
        <v>0</v>
      </c>
      <c r="R10" s="100" t="str">
        <v>Albert Wheatley</v>
      </c>
      <c r="S10" s="99" t="str">
        <v>Albie Clark</v>
      </c>
      <c r="T10">
        <v>0</v>
      </c>
      <c r="U10" s="100" t="str">
        <v>Albie Clark</v>
      </c>
      <c r="V10" s="99" t="str">
        <v>Albert Wheatley</v>
      </c>
      <c r="W10">
        <v>0</v>
      </c>
      <c r="X10" s="100" t="str">
        <v>Albert Wheatley</v>
      </c>
      <c r="Y10" s="99" t="str">
        <v>Albie Clark</v>
      </c>
      <c r="Z10">
        <v>0</v>
      </c>
      <c r="AA10" s="100" t="str">
        <v>Albie Clark</v>
      </c>
      <c r="AB10" s="99" t="str">
        <v>Albert Wheatley</v>
      </c>
      <c r="AC10">
        <v>0</v>
      </c>
      <c r="AD10" s="100" t="str">
        <v>Albert Wheatley</v>
      </c>
      <c r="AF10" t="str">
        <v>Alicia Bibby</v>
      </c>
      <c r="AG10" s="99" t="str">
        <v>Alliana Peros</v>
      </c>
      <c r="AH10">
        <v>0</v>
      </c>
      <c r="AI10" s="100" t="str">
        <v>Alliana Peros</v>
      </c>
      <c r="AJ10" s="99" t="str">
        <v>Amelia Golis</v>
      </c>
      <c r="AK10">
        <v>1</v>
      </c>
      <c r="AL10" s="100" t="str">
        <v>Amelia Golis</v>
      </c>
      <c r="AM10" s="99" t="str">
        <v>Alliana Peros</v>
      </c>
      <c r="AN10">
        <v>1</v>
      </c>
      <c r="AO10" s="100" t="str">
        <v>Alliana Peros</v>
      </c>
      <c r="AP10" s="99" t="str">
        <v>Alicia Bibby</v>
      </c>
      <c r="AQ10">
        <v>0</v>
      </c>
      <c r="AR10" s="100" t="str">
        <v>Alicia Bibby</v>
      </c>
      <c r="AS10" s="99" t="str">
        <v>Alicia Bibby</v>
      </c>
      <c r="AT10">
        <v>0</v>
      </c>
      <c r="AU10" s="100" t="str">
        <v>Alicia Bibby</v>
      </c>
    </row>
    <row r="11" spans="2:47" ht="15" thickBot="1" x14ac:dyDescent="0.4">
      <c r="B11" t="s">
        <v>9</v>
      </c>
      <c r="F11">
        <v>11</v>
      </c>
      <c r="J11" s="4" t="s">
        <v>27</v>
      </c>
      <c r="K11" s="4">
        <v>11</v>
      </c>
      <c r="O11" t="str">
        <v>Albie Clark</v>
      </c>
      <c r="P11" s="99" t="str">
        <v>Albie Clark</v>
      </c>
      <c r="Q11">
        <v>0</v>
      </c>
      <c r="R11" s="100" t="str">
        <v>Albie Clark</v>
      </c>
      <c r="S11" s="99" t="str">
        <v>Alex Georgalas</v>
      </c>
      <c r="T11">
        <v>0</v>
      </c>
      <c r="U11" s="100" t="str">
        <v>Alex Georgalas</v>
      </c>
      <c r="V11" s="99" t="str">
        <v>Albie Clark</v>
      </c>
      <c r="W11">
        <v>0</v>
      </c>
      <c r="X11" s="100" t="str">
        <v>Albie Clark</v>
      </c>
      <c r="Y11" s="99" t="str">
        <v>Alex Georgalas</v>
      </c>
      <c r="Z11">
        <v>0</v>
      </c>
      <c r="AA11" s="100" t="str">
        <v>Alex Georgalas</v>
      </c>
      <c r="AB11" s="99" t="str">
        <v>Albie Clark</v>
      </c>
      <c r="AC11">
        <v>0</v>
      </c>
      <c r="AD11" s="100" t="str">
        <v>Albie Clark</v>
      </c>
      <c r="AF11" t="str">
        <v>Alicia Bibby</v>
      </c>
      <c r="AG11" s="99" t="str">
        <v>Alyesse Grant</v>
      </c>
      <c r="AH11">
        <v>0</v>
      </c>
      <c r="AI11" s="100" t="str">
        <v>Alyesse Grant</v>
      </c>
      <c r="AJ11" s="99" t="str">
        <v>Amelia Sassoon</v>
      </c>
      <c r="AK11">
        <v>1</v>
      </c>
      <c r="AL11" s="100" t="str">
        <v>Amelia Sassoon</v>
      </c>
      <c r="AM11" s="99" t="str">
        <v>Alyesse Grant</v>
      </c>
      <c r="AN11">
        <v>1</v>
      </c>
      <c r="AO11" s="100" t="str">
        <v>Alyesse Grant</v>
      </c>
      <c r="AP11" s="99" t="str">
        <v>Alicia Bibby</v>
      </c>
      <c r="AQ11">
        <v>0</v>
      </c>
      <c r="AR11" s="100" t="str">
        <v>Alicia Bibby</v>
      </c>
      <c r="AS11" s="99" t="str">
        <v>Alicia Bibby</v>
      </c>
      <c r="AT11">
        <v>0</v>
      </c>
      <c r="AU11" s="100" t="str">
        <v>Alicia Bibby</v>
      </c>
    </row>
    <row r="12" spans="2:47" ht="15" thickBot="1" x14ac:dyDescent="0.4">
      <c r="B12" t="s">
        <v>10</v>
      </c>
      <c r="F12">
        <v>12</v>
      </c>
      <c r="J12" s="4" t="s">
        <v>28</v>
      </c>
      <c r="K12" s="4">
        <v>12</v>
      </c>
      <c r="O12" t="str">
        <v>Alex Blanco</v>
      </c>
      <c r="P12" s="99" t="str">
        <v>Alex Derrick</v>
      </c>
      <c r="Q12">
        <v>1</v>
      </c>
      <c r="R12" s="100" t="str">
        <v>Alex Derrick</v>
      </c>
      <c r="S12" s="99" t="str">
        <v>Alex Widdowson</v>
      </c>
      <c r="T12">
        <v>1</v>
      </c>
      <c r="U12" s="100" t="str">
        <v>Alex Widdowson</v>
      </c>
      <c r="V12" s="99" t="str">
        <v>Alex Georgalas</v>
      </c>
      <c r="W12">
        <v>1</v>
      </c>
      <c r="X12" s="100" t="str">
        <v>Alex Georgalas</v>
      </c>
      <c r="Y12" s="99" t="str">
        <v>Alex Widdowson</v>
      </c>
      <c r="Z12">
        <v>1</v>
      </c>
      <c r="AA12" s="100" t="str">
        <v>Alex Widdowson</v>
      </c>
      <c r="AB12" s="99" t="str">
        <v>Alex Blanco</v>
      </c>
      <c r="AC12">
        <v>0</v>
      </c>
      <c r="AD12" s="100" t="str">
        <v>Alex Blanco</v>
      </c>
      <c r="AF12" t="str">
        <v>Alliana Peros</v>
      </c>
      <c r="AG12" s="99" t="str">
        <v>Amelia Golis</v>
      </c>
      <c r="AH12">
        <v>0</v>
      </c>
      <c r="AI12" s="100" t="str">
        <v>Amelia Golis</v>
      </c>
      <c r="AJ12" s="99" t="str">
        <v>Amelia sote</v>
      </c>
      <c r="AK12">
        <v>1</v>
      </c>
      <c r="AL12" s="100" t="str">
        <v>Amelia sote</v>
      </c>
      <c r="AM12" s="99" t="str">
        <v>Amalie Twydell</v>
      </c>
      <c r="AN12">
        <v>0</v>
      </c>
      <c r="AO12" s="100" t="str">
        <v>Amalie Twydell</v>
      </c>
      <c r="AP12" s="99" t="str">
        <v>Alliana Peros</v>
      </c>
      <c r="AQ12">
        <v>0</v>
      </c>
      <c r="AR12" s="100" t="str">
        <v>Alliana Peros</v>
      </c>
      <c r="AS12" s="99" t="str">
        <v>Alliana Peros</v>
      </c>
      <c r="AT12">
        <v>0</v>
      </c>
      <c r="AU12" s="100" t="str">
        <v>Alliana Peros</v>
      </c>
    </row>
    <row r="13" spans="2:47" x14ac:dyDescent="0.35">
      <c r="B13" t="s">
        <v>142</v>
      </c>
      <c r="O13" t="str">
        <v>Alex Derrick</v>
      </c>
      <c r="P13" s="99" t="str">
        <v>Alex Widdowson</v>
      </c>
      <c r="Q13">
        <v>0</v>
      </c>
      <c r="R13" s="100" t="str">
        <v>Alex Widdowson</v>
      </c>
      <c r="S13" s="99" t="str">
        <v>Alexander Bellamy</v>
      </c>
      <c r="T13">
        <v>1</v>
      </c>
      <c r="U13" s="100" t="str">
        <v>Alexander Bellamy</v>
      </c>
      <c r="V13" s="99" t="str">
        <v>Alex Widdowson</v>
      </c>
      <c r="W13">
        <v>1</v>
      </c>
      <c r="X13" s="100" t="str">
        <v>Alex Widdowson</v>
      </c>
      <c r="Y13" s="99" t="str">
        <v>Alexander Bellamy</v>
      </c>
      <c r="Z13">
        <v>1</v>
      </c>
      <c r="AA13" s="100" t="str">
        <v>Alexander Bellamy</v>
      </c>
      <c r="AB13" s="99" t="str">
        <v>Alex Derrick</v>
      </c>
      <c r="AC13">
        <v>0</v>
      </c>
      <c r="AD13" s="100" t="str">
        <v>Alex Derrick</v>
      </c>
      <c r="AF13" t="str">
        <v>Alyesse Grant</v>
      </c>
      <c r="AG13" s="99" t="str">
        <v>Amelia Sassoon</v>
      </c>
      <c r="AH13">
        <v>0</v>
      </c>
      <c r="AI13" s="100" t="str">
        <v>Amelia Sassoon</v>
      </c>
      <c r="AJ13" s="99" t="str">
        <v>Annabel Sergeant</v>
      </c>
      <c r="AK13">
        <v>0</v>
      </c>
      <c r="AL13" s="100" t="str">
        <v>Annabel Sergeant</v>
      </c>
      <c r="AM13" s="99" t="str">
        <v>Amelia Sassoon</v>
      </c>
      <c r="AN13">
        <v>0</v>
      </c>
      <c r="AO13" s="100" t="str">
        <v>Amelia Sassoon</v>
      </c>
      <c r="AP13" s="99" t="str">
        <v>Alyesse Grant</v>
      </c>
      <c r="AQ13">
        <v>0</v>
      </c>
      <c r="AR13" s="100" t="str">
        <v>Alyesse Grant</v>
      </c>
      <c r="AS13" s="99" t="str">
        <v>Alyesse Grant</v>
      </c>
      <c r="AT13">
        <v>0</v>
      </c>
      <c r="AU13" s="100" t="str">
        <v>Alyesse Grant</v>
      </c>
    </row>
    <row r="14" spans="2:47" x14ac:dyDescent="0.35">
      <c r="O14" t="str">
        <v>Alex Georgalas</v>
      </c>
      <c r="P14" s="99" t="str">
        <v>Alexander Bellamy</v>
      </c>
      <c r="Q14">
        <v>1</v>
      </c>
      <c r="R14" s="100" t="str">
        <v>Alexander Bellamy</v>
      </c>
      <c r="S14" s="99" t="str">
        <v>Alexander Eddy</v>
      </c>
      <c r="T14">
        <v>0</v>
      </c>
      <c r="U14" s="100" t="str">
        <v>Alexander Eddy</v>
      </c>
      <c r="V14" s="99" t="str">
        <v>Alexander Bellamy</v>
      </c>
      <c r="W14">
        <v>0</v>
      </c>
      <c r="X14" s="100" t="str">
        <v>Alexander Bellamy</v>
      </c>
      <c r="Y14" s="99" t="str">
        <v>Alexander Eddy</v>
      </c>
      <c r="Z14">
        <v>0</v>
      </c>
      <c r="AA14" s="100" t="str">
        <v>Alexander Eddy</v>
      </c>
      <c r="AB14" s="99" t="str">
        <v>Alex Georgalas</v>
      </c>
      <c r="AC14">
        <v>0</v>
      </c>
      <c r="AD14" s="100" t="str">
        <v>Alex Georgalas</v>
      </c>
      <c r="AF14" t="str">
        <v>Amalie Twydell</v>
      </c>
      <c r="AG14" s="99" t="str">
        <v>Amelia sote</v>
      </c>
      <c r="AH14">
        <v>1</v>
      </c>
      <c r="AI14" s="100" t="str">
        <v>Amelia sote</v>
      </c>
      <c r="AJ14" s="99" t="str">
        <v>Annika Ezrow</v>
      </c>
      <c r="AK14">
        <v>1</v>
      </c>
      <c r="AL14" s="100" t="str">
        <v>Annika Ezrow</v>
      </c>
      <c r="AM14" s="99" t="str">
        <v>Amy Ndungu</v>
      </c>
      <c r="AN14">
        <v>0</v>
      </c>
      <c r="AO14" s="100" t="str">
        <v>Amy Ndungu</v>
      </c>
      <c r="AP14" s="99" t="str">
        <v>Amelia Sassoon</v>
      </c>
      <c r="AQ14">
        <v>1</v>
      </c>
      <c r="AR14" s="100" t="str">
        <v>Amelia Sassoon</v>
      </c>
      <c r="AS14" s="99" t="str">
        <v>Amalie Twydell</v>
      </c>
      <c r="AT14">
        <v>0</v>
      </c>
      <c r="AU14" s="100" t="str">
        <v>Amalie Twydell</v>
      </c>
    </row>
    <row r="15" spans="2:47" x14ac:dyDescent="0.35">
      <c r="O15" t="str">
        <v>Alex Widdowson</v>
      </c>
      <c r="P15" s="99" t="str">
        <v>Alexander Eddy</v>
      </c>
      <c r="Q15">
        <v>0</v>
      </c>
      <c r="R15" s="100" t="str">
        <v>Alexander Eddy</v>
      </c>
      <c r="S15" s="99" t="str">
        <v>Alfie Cockx</v>
      </c>
      <c r="T15">
        <v>0</v>
      </c>
      <c r="U15" s="100" t="str">
        <v>Alfie Cockx</v>
      </c>
      <c r="V15" s="99" t="str">
        <v>Alfie Cockx</v>
      </c>
      <c r="W15">
        <v>0</v>
      </c>
      <c r="X15" s="100" t="str">
        <v>Alfie Cockx</v>
      </c>
      <c r="Y15" s="99" t="str">
        <v>Alfie Cockx</v>
      </c>
      <c r="Z15">
        <v>0</v>
      </c>
      <c r="AA15" s="100" t="str">
        <v>Alfie Cockx</v>
      </c>
      <c r="AB15" s="99" t="str">
        <v>Alex Widdowson</v>
      </c>
      <c r="AC15">
        <v>0</v>
      </c>
      <c r="AD15" s="100" t="str">
        <v>Alex Widdowson</v>
      </c>
      <c r="AF15" t="str">
        <v>Amelia Golis</v>
      </c>
      <c r="AG15" s="99" t="str">
        <v>Amy Ndungu</v>
      </c>
      <c r="AH15">
        <v>0</v>
      </c>
      <c r="AI15" s="100" t="str">
        <v>Amy Ndungu</v>
      </c>
      <c r="AJ15" s="99" t="str">
        <v>Arabella Waddle</v>
      </c>
      <c r="AK15">
        <v>0</v>
      </c>
      <c r="AL15" s="100" t="str">
        <v>Arabella Waddle</v>
      </c>
      <c r="AM15" s="99" t="str">
        <v>Annabel Sergeant</v>
      </c>
      <c r="AN15">
        <v>1</v>
      </c>
      <c r="AO15" s="100" t="str">
        <v>Annabel Sergeant</v>
      </c>
      <c r="AP15" s="99" t="str">
        <v>Amelia sote</v>
      </c>
      <c r="AQ15">
        <v>1</v>
      </c>
      <c r="AR15" s="100" t="str">
        <v>Amelia sote</v>
      </c>
      <c r="AS15" s="99" t="str">
        <v>Amelia Golis</v>
      </c>
      <c r="AT15">
        <v>0</v>
      </c>
      <c r="AU15" s="100" t="str">
        <v>Amelia Golis</v>
      </c>
    </row>
    <row r="16" spans="2:47" x14ac:dyDescent="0.35">
      <c r="O16" t="str">
        <v>Alexander Bellamy</v>
      </c>
      <c r="P16" s="99" t="str">
        <v>Alfie Cockx</v>
      </c>
      <c r="Q16">
        <v>0</v>
      </c>
      <c r="R16" s="100" t="str">
        <v>Alfie Cockx</v>
      </c>
      <c r="S16" s="99" t="str">
        <v>Alfie Finbra</v>
      </c>
      <c r="T16">
        <v>0</v>
      </c>
      <c r="U16" s="100" t="str">
        <v>Alfie Finbra</v>
      </c>
      <c r="V16" s="99" t="str">
        <v>Alfie Finbra</v>
      </c>
      <c r="W16">
        <v>0</v>
      </c>
      <c r="X16" s="100" t="str">
        <v>Alfie Finbra</v>
      </c>
      <c r="Y16" s="99" t="str">
        <v>Arlo Waterman</v>
      </c>
      <c r="Z16">
        <v>0</v>
      </c>
      <c r="AA16" s="100" t="str">
        <v>Arlo Waterman</v>
      </c>
      <c r="AB16" s="99" t="str">
        <v>Alexander Bellamy</v>
      </c>
      <c r="AC16">
        <v>0</v>
      </c>
      <c r="AD16" s="100" t="str">
        <v>Alexander Bellamy</v>
      </c>
      <c r="AF16" t="str">
        <v>Amelia Goodall</v>
      </c>
      <c r="AG16" s="99" t="str">
        <v>Annabel Sergeant</v>
      </c>
      <c r="AH16">
        <v>1</v>
      </c>
      <c r="AI16" s="100" t="str">
        <v>Annabel Sergeant</v>
      </c>
      <c r="AJ16" s="99" t="str">
        <v>Ava-Maria Patterson</v>
      </c>
      <c r="AK16">
        <v>1</v>
      </c>
      <c r="AL16" s="100" t="str">
        <v>Ava-Maria Patterson</v>
      </c>
      <c r="AM16" s="99" t="str">
        <v>Annika Ezrow</v>
      </c>
      <c r="AN16">
        <v>1</v>
      </c>
      <c r="AO16" s="100" t="str">
        <v>Annika Ezrow</v>
      </c>
      <c r="AP16" s="99" t="str">
        <v>Amy Hill</v>
      </c>
      <c r="AQ16">
        <v>1</v>
      </c>
      <c r="AR16" s="100" t="str">
        <v>Amy Hill</v>
      </c>
      <c r="AS16" s="99" t="str">
        <v>Amelia Goodall</v>
      </c>
      <c r="AT16">
        <v>0</v>
      </c>
      <c r="AU16" s="100" t="str">
        <v>Amelia Goodall</v>
      </c>
    </row>
    <row r="17" spans="15:47" x14ac:dyDescent="0.35">
      <c r="O17" t="str">
        <v>Alexander Eddy</v>
      </c>
      <c r="P17" s="99" t="str">
        <v>Archie Joy</v>
      </c>
      <c r="Q17">
        <v>0</v>
      </c>
      <c r="R17" s="100" t="str">
        <v>Archie Joy</v>
      </c>
      <c r="S17" s="99" t="str">
        <v>Alfie Kelly</v>
      </c>
      <c r="T17">
        <v>0</v>
      </c>
      <c r="U17" s="100" t="str">
        <v>Alfie Kelly</v>
      </c>
      <c r="V17" s="99" t="str">
        <v>Arlo Waterman</v>
      </c>
      <c r="W17">
        <v>1</v>
      </c>
      <c r="X17" s="100" t="str">
        <v>Arlo Waterman</v>
      </c>
      <c r="Y17" s="99" t="str">
        <v>Arthur Davis</v>
      </c>
      <c r="Z17">
        <v>0</v>
      </c>
      <c r="AA17" s="100" t="str">
        <v>Arthur Davis</v>
      </c>
      <c r="AB17" s="99" t="str">
        <v>Alexander Eddy</v>
      </c>
      <c r="AC17">
        <v>0</v>
      </c>
      <c r="AD17" s="100" t="str">
        <v>Alexander Eddy</v>
      </c>
      <c r="AF17" t="str">
        <v>Amelia Sassoon</v>
      </c>
      <c r="AG17" s="99" t="str">
        <v>Annika Ezrow</v>
      </c>
      <c r="AH17">
        <v>0</v>
      </c>
      <c r="AI17" s="100" t="str">
        <v>Annika Ezrow</v>
      </c>
      <c r="AJ17" s="99" t="str">
        <v>Beatrice Sivyer</v>
      </c>
      <c r="AK17">
        <v>0</v>
      </c>
      <c r="AL17" s="100" t="str">
        <v>Beatrice Sivyer</v>
      </c>
      <c r="AM17" s="99" t="str">
        <v>Arabella Waddle</v>
      </c>
      <c r="AN17">
        <v>0</v>
      </c>
      <c r="AO17" s="100" t="str">
        <v>Arabella Waddle</v>
      </c>
      <c r="AP17" s="99" t="str">
        <v>Annabel Sergeant</v>
      </c>
      <c r="AQ17">
        <v>0</v>
      </c>
      <c r="AR17" s="100" t="str">
        <v>Annabel Sergeant</v>
      </c>
      <c r="AS17" s="99" t="str">
        <v>Amelia Sassoon</v>
      </c>
      <c r="AT17">
        <v>0</v>
      </c>
      <c r="AU17" s="100" t="str">
        <v>Amelia Sassoon</v>
      </c>
    </row>
    <row r="18" spans="15:47" x14ac:dyDescent="0.35">
      <c r="O18" t="str">
        <v>Alfie Cockx</v>
      </c>
      <c r="P18" s="99" t="str">
        <v>Arlo Waterman</v>
      </c>
      <c r="Q18">
        <v>0</v>
      </c>
      <c r="R18" s="100" t="str">
        <v>Arlo Waterman</v>
      </c>
      <c r="S18" s="99" t="str">
        <v>Archie Joy</v>
      </c>
      <c r="T18">
        <v>0</v>
      </c>
      <c r="U18" s="100" t="str">
        <v>Archie Joy</v>
      </c>
      <c r="V18" s="99" t="str">
        <v>Arthur Davis</v>
      </c>
      <c r="W18">
        <v>0</v>
      </c>
      <c r="X18" s="100" t="str">
        <v>Arthur Davis</v>
      </c>
      <c r="Y18" s="99" t="str">
        <v>Asa Williams</v>
      </c>
      <c r="Z18">
        <v>0</v>
      </c>
      <c r="AA18" s="100" t="str">
        <v>Asa Williams</v>
      </c>
      <c r="AB18" s="99" t="str">
        <v>Alfie Cockx</v>
      </c>
      <c r="AC18">
        <v>0</v>
      </c>
      <c r="AD18" s="100" t="str">
        <v>Alfie Cockx</v>
      </c>
      <c r="AF18" t="str">
        <v>Amelia sote</v>
      </c>
      <c r="AG18" s="99" t="str">
        <v>Arabella Waddle</v>
      </c>
      <c r="AH18">
        <v>0</v>
      </c>
      <c r="AI18" s="100" t="str">
        <v>Arabella Waddle</v>
      </c>
      <c r="AJ18" s="99" t="str">
        <v>Bethany Hall</v>
      </c>
      <c r="AK18">
        <v>0</v>
      </c>
      <c r="AL18" s="100" t="str">
        <v>Bethany Hall</v>
      </c>
      <c r="AM18" s="99" t="str">
        <v>Ava-Maria Patterson</v>
      </c>
      <c r="AN18">
        <v>1</v>
      </c>
      <c r="AO18" s="100" t="str">
        <v>Ava-Maria Patterson</v>
      </c>
      <c r="AP18" s="99" t="str">
        <v>Arabella Waddle</v>
      </c>
      <c r="AQ18">
        <v>0</v>
      </c>
      <c r="AR18" s="100" t="str">
        <v>Arabella Waddle</v>
      </c>
      <c r="AS18" s="99" t="str">
        <v>Amelia sote</v>
      </c>
      <c r="AT18">
        <v>0</v>
      </c>
      <c r="AU18" s="100" t="str">
        <v>Amelia sote</v>
      </c>
    </row>
    <row r="19" spans="15:47" x14ac:dyDescent="0.35">
      <c r="O19" t="str">
        <v>Alfie Finbra</v>
      </c>
      <c r="P19" s="99" t="str">
        <v>Arthur Davis</v>
      </c>
      <c r="Q19">
        <v>1</v>
      </c>
      <c r="R19" s="100" t="str">
        <v>Arthur Davis</v>
      </c>
      <c r="S19" s="99" t="str">
        <v>Arlo Waterman</v>
      </c>
      <c r="T19">
        <v>0</v>
      </c>
      <c r="U19" s="100" t="str">
        <v>Arlo Waterman</v>
      </c>
      <c r="V19" s="99" t="str">
        <v>Asa Williams</v>
      </c>
      <c r="W19">
        <v>0</v>
      </c>
      <c r="X19" s="100" t="str">
        <v>Asa Williams</v>
      </c>
      <c r="Y19" s="99" t="str">
        <v>Aubrey Cartwright</v>
      </c>
      <c r="Z19">
        <v>1</v>
      </c>
      <c r="AA19" s="100" t="str">
        <v>Aubrey Cartwright</v>
      </c>
      <c r="AB19" s="99" t="str">
        <v>Alfie Finbra</v>
      </c>
      <c r="AC19">
        <v>0</v>
      </c>
      <c r="AD19" s="100" t="str">
        <v>Alfie Finbra</v>
      </c>
      <c r="AF19" t="str">
        <v>Amy Hill</v>
      </c>
      <c r="AG19" s="99" t="str">
        <v>Audrey Tyrrell</v>
      </c>
      <c r="AH19">
        <v>1</v>
      </c>
      <c r="AI19" s="100" t="str">
        <v>Audrey Tyrrell</v>
      </c>
      <c r="AJ19" s="99" t="str">
        <v>Bethany Reynolds</v>
      </c>
      <c r="AK19">
        <v>1</v>
      </c>
      <c r="AL19" s="100" t="str">
        <v>Bethany Reynolds</v>
      </c>
      <c r="AM19" s="99" t="str">
        <v>Bethany Hall</v>
      </c>
      <c r="AN19">
        <v>1</v>
      </c>
      <c r="AO19" s="100" t="str">
        <v>Bethany Hall</v>
      </c>
      <c r="AP19" s="99" t="str">
        <v>Audrey Tyrrell</v>
      </c>
      <c r="AQ19">
        <v>0</v>
      </c>
      <c r="AR19" s="100" t="str">
        <v>Audrey Tyrrell</v>
      </c>
      <c r="AS19" s="99" t="str">
        <v>Amy Hill</v>
      </c>
      <c r="AT19">
        <v>0</v>
      </c>
      <c r="AU19" s="100" t="str">
        <v>Amy Hill</v>
      </c>
    </row>
    <row r="20" spans="15:47" x14ac:dyDescent="0.35">
      <c r="O20" t="str">
        <v>Alfie Kelly</v>
      </c>
      <c r="P20" s="99" t="str">
        <v>Asa Williams</v>
      </c>
      <c r="Q20">
        <v>1</v>
      </c>
      <c r="R20" s="100" t="str">
        <v>Asa Williams</v>
      </c>
      <c r="S20" s="99" t="str">
        <v>Arthur Davis</v>
      </c>
      <c r="T20">
        <v>0</v>
      </c>
      <c r="U20" s="100" t="str">
        <v>Arthur Davis</v>
      </c>
      <c r="V20" s="99" t="str">
        <v>Aubrey Cartwright</v>
      </c>
      <c r="W20">
        <v>1</v>
      </c>
      <c r="X20" s="100" t="str">
        <v>Aubrey Cartwright</v>
      </c>
      <c r="Y20" s="99" t="str">
        <v>Axel DeBelligny</v>
      </c>
      <c r="Z20">
        <v>1</v>
      </c>
      <c r="AA20" s="100" t="str">
        <v>Axel DeBelligny</v>
      </c>
      <c r="AB20" s="99" t="str">
        <v>Alfie Kelly</v>
      </c>
      <c r="AC20">
        <v>0</v>
      </c>
      <c r="AD20" s="100" t="str">
        <v>Alfie Kelly</v>
      </c>
      <c r="AF20" t="str">
        <v>Amy Ndungu</v>
      </c>
      <c r="AG20" s="99" t="str">
        <v>Ava-Maria Patterson</v>
      </c>
      <c r="AH20">
        <v>0</v>
      </c>
      <c r="AI20" s="100" t="str">
        <v>Ava-Maria Patterson</v>
      </c>
      <c r="AJ20" s="99" t="str">
        <v>Blake Reeves</v>
      </c>
      <c r="AK20">
        <v>1</v>
      </c>
      <c r="AL20" s="100" t="str">
        <v>Blake Reeves</v>
      </c>
      <c r="AM20" s="99" t="str">
        <v>Blake Reeves</v>
      </c>
      <c r="AN20">
        <v>0</v>
      </c>
      <c r="AO20" s="100" t="str">
        <v>Blake Reeves</v>
      </c>
      <c r="AP20" s="99" t="str">
        <v>Ava-Maria Patterson</v>
      </c>
      <c r="AQ20">
        <v>1</v>
      </c>
      <c r="AR20" s="100" t="str">
        <v>Ava-Maria Patterson</v>
      </c>
      <c r="AS20" s="99" t="str">
        <v>Amy Ndungu</v>
      </c>
      <c r="AT20">
        <v>0</v>
      </c>
      <c r="AU20" s="100" t="str">
        <v>Amy Ndungu</v>
      </c>
    </row>
    <row r="21" spans="15:47" x14ac:dyDescent="0.35">
      <c r="O21" t="str">
        <v>Archie Joy</v>
      </c>
      <c r="P21" s="99" t="str">
        <v>Aubrey Cartwright</v>
      </c>
      <c r="Q21">
        <v>0</v>
      </c>
      <c r="R21" s="100" t="str">
        <v>Aubrey Cartwright</v>
      </c>
      <c r="S21" s="99" t="str">
        <v>Asa Williams</v>
      </c>
      <c r="T21">
        <v>0</v>
      </c>
      <c r="U21" s="100" t="str">
        <v>Asa Williams</v>
      </c>
      <c r="V21" s="99" t="str">
        <v>Barney Kingston</v>
      </c>
      <c r="W21">
        <v>1</v>
      </c>
      <c r="X21" s="100" t="str">
        <v>Barney Kingston</v>
      </c>
      <c r="Y21" s="99" t="str">
        <v>Barnaby Burgoyne</v>
      </c>
      <c r="Z21">
        <v>1</v>
      </c>
      <c r="AA21" s="100" t="str">
        <v>Barnaby Burgoyne</v>
      </c>
      <c r="AB21" s="99" t="str">
        <v>Archie Joy</v>
      </c>
      <c r="AC21">
        <v>0</v>
      </c>
      <c r="AD21" s="100" t="str">
        <v>Archie Joy</v>
      </c>
      <c r="AF21" t="str">
        <v>Angel Jasper</v>
      </c>
      <c r="AG21" s="99" t="str">
        <v>Beatrice Sivyer</v>
      </c>
      <c r="AH21">
        <v>1</v>
      </c>
      <c r="AI21" s="100" t="str">
        <v>Beatrice Sivyer</v>
      </c>
      <c r="AJ21" s="99" t="str">
        <v>Brooke Cooper</v>
      </c>
      <c r="AK21">
        <v>1</v>
      </c>
      <c r="AL21" s="100" t="str">
        <v>Brooke Cooper</v>
      </c>
      <c r="AM21" s="99" t="str">
        <v>Charlotte Town</v>
      </c>
      <c r="AN21">
        <v>1</v>
      </c>
      <c r="AO21" s="100" t="str">
        <v>Charlotte Town</v>
      </c>
      <c r="AP21" s="99" t="str">
        <v>Beatrice Sivyer</v>
      </c>
      <c r="AQ21">
        <v>1</v>
      </c>
      <c r="AR21" s="100" t="str">
        <v>Beatrice Sivyer</v>
      </c>
      <c r="AS21" s="99" t="str">
        <v>Angel Jasper</v>
      </c>
      <c r="AT21">
        <v>0</v>
      </c>
      <c r="AU21" s="100" t="str">
        <v>Angel Jasper</v>
      </c>
    </row>
    <row r="22" spans="15:47" x14ac:dyDescent="0.35">
      <c r="O22" t="str">
        <v>Arlo Waterman</v>
      </c>
      <c r="P22" s="99" t="str">
        <v>Barnaby Burgoyne</v>
      </c>
      <c r="Q22">
        <v>0</v>
      </c>
      <c r="R22" s="100" t="str">
        <v>Barnaby Burgoyne</v>
      </c>
      <c r="S22" s="99" t="str">
        <v>Aubrey Cartwright</v>
      </c>
      <c r="T22">
        <v>0</v>
      </c>
      <c r="U22" s="100" t="str">
        <v>Aubrey Cartwright</v>
      </c>
      <c r="V22" s="99" t="str">
        <v>Bobby Lock</v>
      </c>
      <c r="W22">
        <v>0</v>
      </c>
      <c r="X22" s="100" t="str">
        <v>Bobby Lock</v>
      </c>
      <c r="Y22" s="99" t="str">
        <v>Barney Kingston</v>
      </c>
      <c r="Z22">
        <v>0</v>
      </c>
      <c r="AA22" s="100" t="str">
        <v>Barney Kingston</v>
      </c>
      <c r="AB22" s="99" t="str">
        <v>Arlo Waterman</v>
      </c>
      <c r="AC22">
        <v>0</v>
      </c>
      <c r="AD22" s="100" t="str">
        <v>Arlo Waterman</v>
      </c>
      <c r="AF22" t="str">
        <v>Annabel Sergeant</v>
      </c>
      <c r="AG22" s="99" t="str">
        <v>Bethany Hall</v>
      </c>
      <c r="AH22">
        <v>0</v>
      </c>
      <c r="AI22" s="100" t="str">
        <v>Bethany Hall</v>
      </c>
      <c r="AJ22" s="99" t="str">
        <v>Charlize Cooper</v>
      </c>
      <c r="AK22">
        <v>0</v>
      </c>
      <c r="AL22" s="100" t="str">
        <v>Charlize Cooper</v>
      </c>
      <c r="AM22" s="99" t="str">
        <v>Chinonso Ibe</v>
      </c>
      <c r="AN22">
        <v>0</v>
      </c>
      <c r="AO22" s="100" t="str">
        <v>Chinonso Ibe</v>
      </c>
      <c r="AP22" s="99" t="str">
        <v>Bethany Hall</v>
      </c>
      <c r="AQ22">
        <v>0</v>
      </c>
      <c r="AR22" s="100" t="str">
        <v>Bethany Hall</v>
      </c>
      <c r="AS22" s="99" t="str">
        <v>Annabel Sergeant</v>
      </c>
      <c r="AT22">
        <v>0</v>
      </c>
      <c r="AU22" s="100" t="str">
        <v>Annabel Sergeant</v>
      </c>
    </row>
    <row r="23" spans="15:47" x14ac:dyDescent="0.35">
      <c r="O23" t="str">
        <v>Arthur Davis</v>
      </c>
      <c r="P23" s="99" t="str">
        <v>Barney Kingston</v>
      </c>
      <c r="Q23">
        <v>0</v>
      </c>
      <c r="R23" s="100" t="str">
        <v>Barney Kingston</v>
      </c>
      <c r="S23" s="99" t="str">
        <v>Barnaby Burgoyne</v>
      </c>
      <c r="T23">
        <v>0</v>
      </c>
      <c r="U23" s="100" t="str">
        <v>Barnaby Burgoyne</v>
      </c>
      <c r="V23" s="99" t="str">
        <v>Bronson Hearn-Smith</v>
      </c>
      <c r="W23">
        <v>0</v>
      </c>
      <c r="X23" s="100" t="str">
        <v>Bronson Hearn-Smith</v>
      </c>
      <c r="Y23" s="99" t="str">
        <v>Beau Johnson</v>
      </c>
      <c r="Z23">
        <v>0</v>
      </c>
      <c r="AA23" s="100" t="str">
        <v>Beau Johnson</v>
      </c>
      <c r="AB23" s="99" t="str">
        <v>Arthur Davis</v>
      </c>
      <c r="AC23">
        <v>0</v>
      </c>
      <c r="AD23" s="100" t="str">
        <v>Arthur Davis</v>
      </c>
      <c r="AF23" t="str">
        <v>Annika Ezrow</v>
      </c>
      <c r="AG23" s="99" t="str">
        <v>Blake Reeves</v>
      </c>
      <c r="AH23">
        <v>0</v>
      </c>
      <c r="AI23" s="100" t="str">
        <v>Blake Reeves</v>
      </c>
      <c r="AJ23" s="99" t="str">
        <v>Charlotte Town</v>
      </c>
      <c r="AK23">
        <v>0</v>
      </c>
      <c r="AL23" s="100" t="str">
        <v>Charlotte Town</v>
      </c>
      <c r="AM23" s="99" t="str">
        <v>Chloe Allam</v>
      </c>
      <c r="AN23">
        <v>0</v>
      </c>
      <c r="AO23" s="100" t="str">
        <v>Chloe Allam</v>
      </c>
      <c r="AP23" s="99" t="str">
        <v>Bethany Reynolds</v>
      </c>
      <c r="AQ23">
        <v>1</v>
      </c>
      <c r="AR23" s="100" t="str">
        <v>Bethany Reynolds</v>
      </c>
      <c r="AS23" s="99" t="str">
        <v>Annika Ezrow</v>
      </c>
      <c r="AT23">
        <v>0</v>
      </c>
      <c r="AU23" s="100" t="str">
        <v>Annika Ezrow</v>
      </c>
    </row>
    <row r="24" spans="15:47" x14ac:dyDescent="0.35">
      <c r="O24" t="str">
        <v>Asa Williams</v>
      </c>
      <c r="P24" s="99" t="str">
        <v>Blake Preston</v>
      </c>
      <c r="Q24">
        <v>0</v>
      </c>
      <c r="R24" s="100" t="str">
        <v>Blake Preston</v>
      </c>
      <c r="S24" s="99" t="str">
        <v>Barney Kingston</v>
      </c>
      <c r="T24">
        <v>0</v>
      </c>
      <c r="U24" s="100" t="str">
        <v>Barney Kingston</v>
      </c>
      <c r="V24" s="99" t="str">
        <v>Caleb Koffie</v>
      </c>
      <c r="W24">
        <v>0</v>
      </c>
      <c r="X24" s="100" t="str">
        <v>Caleb Koffie</v>
      </c>
      <c r="Y24" s="99" t="str">
        <v>Bobby Lock</v>
      </c>
      <c r="Z24">
        <v>0</v>
      </c>
      <c r="AA24" s="100" t="str">
        <v>Bobby Lock</v>
      </c>
      <c r="AB24" s="99" t="str">
        <v>Asa Williams</v>
      </c>
      <c r="AC24">
        <v>0</v>
      </c>
      <c r="AD24" s="100" t="str">
        <v>Asa Williams</v>
      </c>
      <c r="AF24" t="str">
        <v>Arabella Waddle</v>
      </c>
      <c r="AG24" s="99" t="str">
        <v>Brooke Cooper</v>
      </c>
      <c r="AH24">
        <v>0</v>
      </c>
      <c r="AI24" s="100" t="str">
        <v>Brooke Cooper</v>
      </c>
      <c r="AJ24" s="99" t="str">
        <v>Chinonso Ibe</v>
      </c>
      <c r="AK24">
        <v>0</v>
      </c>
      <c r="AL24" s="100" t="str">
        <v>Chinonso Ibe</v>
      </c>
      <c r="AM24" s="99" t="str">
        <v>Constance Sibbring</v>
      </c>
      <c r="AN24">
        <v>0</v>
      </c>
      <c r="AO24" s="100" t="str">
        <v>Constance Sibbring</v>
      </c>
      <c r="AP24" s="99" t="str">
        <v>Blake Reeves</v>
      </c>
      <c r="AQ24">
        <v>0</v>
      </c>
      <c r="AR24" s="100" t="str">
        <v>Blake Reeves</v>
      </c>
      <c r="AS24" s="99" t="str">
        <v>Arabella Waddle</v>
      </c>
      <c r="AT24">
        <v>0</v>
      </c>
      <c r="AU24" s="100" t="str">
        <v>Arabella Waddle</v>
      </c>
    </row>
    <row r="25" spans="15:47" x14ac:dyDescent="0.35">
      <c r="O25" t="str">
        <v>Aubrey Cartwright</v>
      </c>
      <c r="P25" s="99" t="str">
        <v>Bobby Lock</v>
      </c>
      <c r="Q25">
        <v>0</v>
      </c>
      <c r="R25" s="100" t="str">
        <v>Bobby Lock</v>
      </c>
      <c r="S25" s="99" t="str">
        <v>Benjamin Squirrell</v>
      </c>
      <c r="T25">
        <v>0</v>
      </c>
      <c r="U25" s="100" t="str">
        <v>Benjamin Squirrell</v>
      </c>
      <c r="V25" s="99" t="str">
        <v>Caleb Lee</v>
      </c>
      <c r="W25">
        <v>0</v>
      </c>
      <c r="X25" s="100" t="str">
        <v>Caleb Lee</v>
      </c>
      <c r="Y25" s="99" t="str">
        <v>Bronson Hearn-Smith</v>
      </c>
      <c r="Z25">
        <v>0</v>
      </c>
      <c r="AA25" s="100" t="str">
        <v>Bronson Hearn-Smith</v>
      </c>
      <c r="AB25" s="99" t="str">
        <v>Aubrey Cartwright</v>
      </c>
      <c r="AC25">
        <v>0</v>
      </c>
      <c r="AD25" s="100" t="str">
        <v>Aubrey Cartwright</v>
      </c>
      <c r="AF25" t="str">
        <v>Audrey Tyrrell</v>
      </c>
      <c r="AG25" s="99" t="str">
        <v>Charlize Cooper</v>
      </c>
      <c r="AH25">
        <v>0</v>
      </c>
      <c r="AI25" s="100" t="str">
        <v>Charlize Cooper</v>
      </c>
      <c r="AJ25" s="99" t="str">
        <v>Chloe Allam</v>
      </c>
      <c r="AK25">
        <v>1</v>
      </c>
      <c r="AL25" s="100" t="str">
        <v>Chloe Allam</v>
      </c>
      <c r="AM25" s="99" t="str">
        <v>Darcy Bowen</v>
      </c>
      <c r="AN25">
        <v>1</v>
      </c>
      <c r="AO25" s="100" t="str">
        <v>Darcy Bowen</v>
      </c>
      <c r="AP25" s="99" t="str">
        <v>Brooke Cooper</v>
      </c>
      <c r="AQ25">
        <v>0</v>
      </c>
      <c r="AR25" s="100" t="str">
        <v>Brooke Cooper</v>
      </c>
      <c r="AS25" s="99" t="str">
        <v>Audrey Tyrrell</v>
      </c>
      <c r="AT25">
        <v>0</v>
      </c>
      <c r="AU25" s="100" t="str">
        <v>Audrey Tyrrell</v>
      </c>
    </row>
    <row r="26" spans="15:47" x14ac:dyDescent="0.35">
      <c r="O26" t="str">
        <v>Axel DeBelligny</v>
      </c>
      <c r="P26" s="99" t="str">
        <v>Bronson Hearn-Smith</v>
      </c>
      <c r="Q26">
        <v>1</v>
      </c>
      <c r="R26" s="100" t="str">
        <v>Bronson Hearn-Smith</v>
      </c>
      <c r="S26" s="99" t="str">
        <v>Blake Preston</v>
      </c>
      <c r="T26">
        <v>1</v>
      </c>
      <c r="U26" s="100" t="str">
        <v>Blake Preston</v>
      </c>
      <c r="V26" s="99" t="str">
        <v>Callum Roughan</v>
      </c>
      <c r="W26">
        <v>1</v>
      </c>
      <c r="X26" s="100" t="str">
        <v>Callum Roughan</v>
      </c>
      <c r="Y26" s="99" t="str">
        <v>Byron Mooney</v>
      </c>
      <c r="Z26">
        <v>0</v>
      </c>
      <c r="AA26" s="100" t="str">
        <v>Byron Mooney</v>
      </c>
      <c r="AB26" s="99" t="str">
        <v>Axel DeBelligny</v>
      </c>
      <c r="AC26">
        <v>0</v>
      </c>
      <c r="AD26" s="100" t="str">
        <v>Axel DeBelligny</v>
      </c>
      <c r="AF26" t="str">
        <v>Ava-Maria Patterson</v>
      </c>
      <c r="AG26" s="99" t="str">
        <v>Chinonso Ibe</v>
      </c>
      <c r="AH26">
        <v>0</v>
      </c>
      <c r="AI26" s="100" t="str">
        <v>Chinonso Ibe</v>
      </c>
      <c r="AJ26" s="99" t="str">
        <v>Delilah Davies</v>
      </c>
      <c r="AK26">
        <v>0</v>
      </c>
      <c r="AL26" s="100" t="str">
        <v>Delilah Davies</v>
      </c>
      <c r="AM26" s="99" t="str">
        <v>EhinomeOluwatosin Arewa</v>
      </c>
      <c r="AN26">
        <v>0</v>
      </c>
      <c r="AO26" s="100" t="str">
        <v>EhinomeOluwatosin Arewa</v>
      </c>
      <c r="AP26" s="99" t="str">
        <v>Charlize Cooper</v>
      </c>
      <c r="AQ26">
        <v>0</v>
      </c>
      <c r="AR26" s="100" t="str">
        <v>Charlize Cooper</v>
      </c>
      <c r="AS26" s="99" t="str">
        <v>Ava-Maria Patterson</v>
      </c>
      <c r="AT26">
        <v>0</v>
      </c>
      <c r="AU26" s="100" t="str">
        <v>Ava-Maria Patterson</v>
      </c>
    </row>
    <row r="27" spans="15:47" x14ac:dyDescent="0.35">
      <c r="O27" t="str">
        <v>Barnaby Burgoyne</v>
      </c>
      <c r="P27" s="99" t="str">
        <v>Byron Mooney</v>
      </c>
      <c r="Q27">
        <v>0</v>
      </c>
      <c r="R27" s="100" t="str">
        <v>Byron Mooney</v>
      </c>
      <c r="S27" s="99" t="str">
        <v>Bobby Lock</v>
      </c>
      <c r="T27">
        <v>0</v>
      </c>
      <c r="U27" s="100" t="str">
        <v>Bobby Lock</v>
      </c>
      <c r="V27" s="99" t="str">
        <v>Callum Thorn</v>
      </c>
      <c r="W27">
        <v>1</v>
      </c>
      <c r="X27" s="100" t="str">
        <v>Callum Thorn</v>
      </c>
      <c r="Y27" s="99" t="str">
        <v>Caleb Koffie</v>
      </c>
      <c r="Z27">
        <v>0</v>
      </c>
      <c r="AA27" s="100" t="str">
        <v>Caleb Koffie</v>
      </c>
      <c r="AB27" s="99" t="str">
        <v>Barnaby Burgoyne</v>
      </c>
      <c r="AC27">
        <v>0</v>
      </c>
      <c r="AD27" s="100" t="str">
        <v>Barnaby Burgoyne</v>
      </c>
      <c r="AF27" t="str">
        <v>Beatrice Sivyer</v>
      </c>
      <c r="AG27" s="99" t="str">
        <v>Chloe Allam</v>
      </c>
      <c r="AH27">
        <v>0</v>
      </c>
      <c r="AI27" s="100" t="str">
        <v>Chloe Allam</v>
      </c>
      <c r="AJ27" s="99" t="str">
        <v>EhinomeOluwatosin Arewa</v>
      </c>
      <c r="AK27">
        <v>0</v>
      </c>
      <c r="AL27" s="100" t="str">
        <v>EhinomeOluwatosin Arewa</v>
      </c>
      <c r="AM27" s="99" t="str">
        <v>Eleanor Coward</v>
      </c>
      <c r="AN27">
        <v>1</v>
      </c>
      <c r="AO27" s="100" t="str">
        <v>Eleanor Coward</v>
      </c>
      <c r="AP27" s="99" t="str">
        <v>Charlotte Town</v>
      </c>
      <c r="AQ27">
        <v>0</v>
      </c>
      <c r="AR27" s="100" t="str">
        <v>Charlotte Town</v>
      </c>
      <c r="AS27" s="99" t="str">
        <v>Beatrice Sivyer</v>
      </c>
      <c r="AT27">
        <v>0</v>
      </c>
      <c r="AU27" s="100" t="str">
        <v>Beatrice Sivyer</v>
      </c>
    </row>
    <row r="28" spans="15:47" x14ac:dyDescent="0.35">
      <c r="O28" t="str">
        <v>Barney Kingston</v>
      </c>
      <c r="P28" s="99" t="str">
        <v>Caleb Koffie</v>
      </c>
      <c r="Q28">
        <v>0</v>
      </c>
      <c r="R28" s="100" t="str">
        <v>Caleb Koffie</v>
      </c>
      <c r="S28" s="99" t="str">
        <v>Bronson Hearn-Smith</v>
      </c>
      <c r="T28">
        <v>0</v>
      </c>
      <c r="U28" s="100" t="str">
        <v>Bronson Hearn-Smith</v>
      </c>
      <c r="V28" s="99" t="str">
        <v>Carlos Shadwell</v>
      </c>
      <c r="W28">
        <v>0</v>
      </c>
      <c r="X28" s="100" t="str">
        <v>Carlos Shadwell</v>
      </c>
      <c r="Y28" s="99" t="str">
        <v>Callum Roughan</v>
      </c>
      <c r="Z28">
        <v>0</v>
      </c>
      <c r="AA28" s="100" t="str">
        <v>Callum Roughan</v>
      </c>
      <c r="AB28" s="99" t="str">
        <v>Barney Kingston</v>
      </c>
      <c r="AC28">
        <v>0</v>
      </c>
      <c r="AD28" s="100" t="str">
        <v>Barney Kingston</v>
      </c>
      <c r="AF28" t="str">
        <v>Bethany Hall</v>
      </c>
      <c r="AG28" s="99" t="str">
        <v>Constance Sibbring</v>
      </c>
      <c r="AH28">
        <v>0</v>
      </c>
      <c r="AI28" s="100" t="str">
        <v>Constance Sibbring</v>
      </c>
      <c r="AJ28" s="99" t="str">
        <v>Eleanor Coward</v>
      </c>
      <c r="AK28">
        <v>0</v>
      </c>
      <c r="AL28" s="100" t="str">
        <v>Eleanor Coward</v>
      </c>
      <c r="AM28" s="99" t="str">
        <v>Eliza Shippey</v>
      </c>
      <c r="AN28">
        <v>0</v>
      </c>
      <c r="AO28" s="100" t="str">
        <v>Eliza Shippey</v>
      </c>
      <c r="AP28" s="99" t="str">
        <v>Chinonso Ibe</v>
      </c>
      <c r="AQ28">
        <v>0</v>
      </c>
      <c r="AR28" s="100" t="str">
        <v>Chinonso Ibe</v>
      </c>
      <c r="AS28" s="99" t="str">
        <v>Bethany Hall</v>
      </c>
      <c r="AT28">
        <v>0</v>
      </c>
      <c r="AU28" s="100" t="str">
        <v>Bethany Hall</v>
      </c>
    </row>
    <row r="29" spans="15:47" x14ac:dyDescent="0.35">
      <c r="O29" t="str">
        <v>Beau Johnson</v>
      </c>
      <c r="P29" s="99" t="str">
        <v>Caleb Lee</v>
      </c>
      <c r="Q29">
        <v>1</v>
      </c>
      <c r="R29" s="100" t="str">
        <v>Caleb Lee</v>
      </c>
      <c r="S29" s="99" t="str">
        <v>Byron Mooney</v>
      </c>
      <c r="T29">
        <v>1</v>
      </c>
      <c r="U29" s="100" t="str">
        <v>Byron Mooney</v>
      </c>
      <c r="V29" s="99" t="str">
        <v>Charlie Sharp</v>
      </c>
      <c r="W29">
        <v>1</v>
      </c>
      <c r="X29" s="100" t="str">
        <v>Charlie Sharp</v>
      </c>
      <c r="Y29" s="99" t="str">
        <v>Callum Thorn</v>
      </c>
      <c r="Z29">
        <v>0</v>
      </c>
      <c r="AA29" s="100" t="str">
        <v>Callum Thorn</v>
      </c>
      <c r="AB29" s="99" t="str">
        <v>Beau Johnson</v>
      </c>
      <c r="AC29">
        <v>0</v>
      </c>
      <c r="AD29" s="100" t="str">
        <v>Beau Johnson</v>
      </c>
      <c r="AF29" t="str">
        <v>Bethany Reynolds</v>
      </c>
      <c r="AG29" s="99" t="str">
        <v>Delilah Davies</v>
      </c>
      <c r="AH29">
        <v>1</v>
      </c>
      <c r="AI29" s="100" t="str">
        <v>Delilah Davies</v>
      </c>
      <c r="AJ29" s="99" t="str">
        <v>Eleanor Garnham</v>
      </c>
      <c r="AK29">
        <v>0</v>
      </c>
      <c r="AL29" s="100" t="str">
        <v>Eleanor Garnham</v>
      </c>
      <c r="AM29" s="99" t="str">
        <v>Elizabeth Parker</v>
      </c>
      <c r="AN29">
        <v>1</v>
      </c>
      <c r="AO29" s="100" t="str">
        <v>Elizabeth Parker</v>
      </c>
      <c r="AP29" s="99" t="str">
        <v>Chloe Allam</v>
      </c>
      <c r="AQ29">
        <v>0</v>
      </c>
      <c r="AR29" s="100" t="str">
        <v>Chloe Allam</v>
      </c>
      <c r="AS29" s="99" t="str">
        <v>Bethany Reynolds</v>
      </c>
      <c r="AT29">
        <v>0</v>
      </c>
      <c r="AU29" s="100" t="str">
        <v>Bethany Reynolds</v>
      </c>
    </row>
    <row r="30" spans="15:47" x14ac:dyDescent="0.35">
      <c r="O30" t="str">
        <v>Benjamin Squirrell</v>
      </c>
      <c r="P30" s="99" t="str">
        <v>Callum Thorn</v>
      </c>
      <c r="Q30">
        <v>1</v>
      </c>
      <c r="R30" s="100" t="str">
        <v>Callum Thorn</v>
      </c>
      <c r="S30" s="99" t="str">
        <v>Caleb Koffie</v>
      </c>
      <c r="T30">
        <v>0</v>
      </c>
      <c r="U30" s="100" t="str">
        <v>Caleb Koffie</v>
      </c>
      <c r="V30" s="99" t="str">
        <v>Christopher Sillik</v>
      </c>
      <c r="W30">
        <v>1</v>
      </c>
      <c r="X30" s="100" t="str">
        <v>Christopher Sillik</v>
      </c>
      <c r="Y30" s="99" t="str">
        <v>Carlos Shadwell</v>
      </c>
      <c r="Z30">
        <v>1</v>
      </c>
      <c r="AA30" s="100" t="str">
        <v>Carlos Shadwell</v>
      </c>
      <c r="AB30" s="99" t="str">
        <v>Benjamin Squirrell</v>
      </c>
      <c r="AC30">
        <v>0</v>
      </c>
      <c r="AD30" s="100" t="str">
        <v>Benjamin Squirrell</v>
      </c>
      <c r="AF30" t="str">
        <v>Blake Reeves</v>
      </c>
      <c r="AG30" s="99" t="str">
        <v>EhinomeOluwatosin Arewa</v>
      </c>
      <c r="AH30">
        <v>0</v>
      </c>
      <c r="AI30" s="100" t="str">
        <v>EhinomeOluwatosin Arewa</v>
      </c>
      <c r="AJ30" s="99" t="str">
        <v>Eliza Shippey</v>
      </c>
      <c r="AK30">
        <v>0</v>
      </c>
      <c r="AL30" s="100" t="str">
        <v>Eliza Shippey</v>
      </c>
      <c r="AM30" s="99" t="str">
        <v>Ella Licence</v>
      </c>
      <c r="AN30">
        <v>0</v>
      </c>
      <c r="AO30" s="100" t="str">
        <v>Ella Licence</v>
      </c>
      <c r="AP30" s="99" t="str">
        <v>Constance Sibbring</v>
      </c>
      <c r="AQ30">
        <v>0</v>
      </c>
      <c r="AR30" s="100" t="str">
        <v>Constance Sibbring</v>
      </c>
      <c r="AS30" s="99" t="str">
        <v>Blake Reeves</v>
      </c>
      <c r="AT30">
        <v>0</v>
      </c>
      <c r="AU30" s="100" t="str">
        <v>Blake Reeves</v>
      </c>
    </row>
    <row r="31" spans="15:47" x14ac:dyDescent="0.35">
      <c r="O31" t="str">
        <v>Blake Preston</v>
      </c>
      <c r="P31" s="99" t="str">
        <v>Carlos Shadwell</v>
      </c>
      <c r="Q31">
        <v>0</v>
      </c>
      <c r="R31" s="100" t="str">
        <v>Carlos Shadwell</v>
      </c>
      <c r="S31" s="99" t="str">
        <v>Callum Roughan</v>
      </c>
      <c r="T31">
        <v>0</v>
      </c>
      <c r="U31" s="100" t="str">
        <v>Callum Roughan</v>
      </c>
      <c r="V31" s="99" t="str">
        <v>Connor Catney</v>
      </c>
      <c r="W31">
        <v>1</v>
      </c>
      <c r="X31" s="100" t="str">
        <v>Connor Catney</v>
      </c>
      <c r="Y31" s="99" t="str">
        <v>Christopher Sillik</v>
      </c>
      <c r="Z31">
        <v>1</v>
      </c>
      <c r="AA31" s="100" t="str">
        <v>Christopher Sillik</v>
      </c>
      <c r="AB31" s="99" t="str">
        <v>Blake Preston</v>
      </c>
      <c r="AC31">
        <v>0</v>
      </c>
      <c r="AD31" s="100" t="str">
        <v>Blake Preston</v>
      </c>
      <c r="AF31" t="str">
        <v>Brooke Cooper</v>
      </c>
      <c r="AG31" s="99" t="str">
        <v>Eleanor Coward</v>
      </c>
      <c r="AH31">
        <v>0</v>
      </c>
      <c r="AI31" s="100" t="str">
        <v>Eleanor Coward</v>
      </c>
      <c r="AJ31" s="99" t="str">
        <v>Elizabeth Parker</v>
      </c>
      <c r="AK31">
        <v>0</v>
      </c>
      <c r="AL31" s="100" t="str">
        <v>Elizabeth Parker</v>
      </c>
      <c r="AM31" s="99" t="str">
        <v>Ellie Harmer</v>
      </c>
      <c r="AN31">
        <v>1</v>
      </c>
      <c r="AO31" s="100" t="str">
        <v>Ellie Harmer</v>
      </c>
      <c r="AP31" s="99" t="str">
        <v>Darcy Bowen</v>
      </c>
      <c r="AQ31">
        <v>0</v>
      </c>
      <c r="AR31" s="100" t="str">
        <v>Darcy Bowen</v>
      </c>
      <c r="AS31" s="99" t="str">
        <v>Brooke Cooper</v>
      </c>
      <c r="AT31">
        <v>0</v>
      </c>
      <c r="AU31" s="100" t="str">
        <v>Brooke Cooper</v>
      </c>
    </row>
    <row r="32" spans="15:47" x14ac:dyDescent="0.35">
      <c r="O32" t="str">
        <v>Bobby Lock</v>
      </c>
      <c r="P32" s="99" t="str">
        <v>Charlie Roxby-Clarke</v>
      </c>
      <c r="Q32">
        <v>0</v>
      </c>
      <c r="R32" s="100" t="str">
        <v>Charlie Roxby-Clarke</v>
      </c>
      <c r="S32" s="99" t="str">
        <v>Callum Thorn</v>
      </c>
      <c r="T32">
        <v>0</v>
      </c>
      <c r="U32" s="100" t="str">
        <v>Callum Thorn</v>
      </c>
      <c r="V32" s="99" t="str">
        <v>Connor Peck</v>
      </c>
      <c r="W32">
        <v>0</v>
      </c>
      <c r="X32" s="100" t="str">
        <v>Connor Peck</v>
      </c>
      <c r="Y32" s="99" t="str">
        <v>Connor Catney</v>
      </c>
      <c r="Z32">
        <v>0</v>
      </c>
      <c r="AA32" s="100" t="str">
        <v>Connor Catney</v>
      </c>
      <c r="AB32" s="99" t="str">
        <v>Bobby Lock</v>
      </c>
      <c r="AC32">
        <v>0</v>
      </c>
      <c r="AD32" s="100" t="str">
        <v>Bobby Lock</v>
      </c>
      <c r="AF32" t="str">
        <v>Charlize Cooper</v>
      </c>
      <c r="AG32" s="99" t="str">
        <v>Eleanor Garnham</v>
      </c>
      <c r="AH32">
        <v>0</v>
      </c>
      <c r="AI32" s="100" t="str">
        <v>Eleanor Garnham</v>
      </c>
      <c r="AJ32" s="99" t="str">
        <v>Elizabeth Whall</v>
      </c>
      <c r="AK32">
        <v>0</v>
      </c>
      <c r="AL32" s="100" t="str">
        <v>Elizabeth Whall</v>
      </c>
      <c r="AM32" s="99" t="str">
        <v>Ellie Roberts</v>
      </c>
      <c r="AN32">
        <v>1</v>
      </c>
      <c r="AO32" s="100" t="str">
        <v>Ellie Roberts</v>
      </c>
      <c r="AP32" s="99" t="str">
        <v>EhinomeOluwatosin Arewa</v>
      </c>
      <c r="AQ32">
        <v>0</v>
      </c>
      <c r="AR32" s="100" t="str">
        <v>EhinomeOluwatosin Arewa</v>
      </c>
      <c r="AS32" s="99" t="str">
        <v>Charlize Cooper</v>
      </c>
      <c r="AT32">
        <v>0</v>
      </c>
      <c r="AU32" s="100" t="str">
        <v>Charlize Cooper</v>
      </c>
    </row>
    <row r="33" spans="15:47" x14ac:dyDescent="0.35">
      <c r="O33" t="str">
        <v>Bronson Hearn-Smith</v>
      </c>
      <c r="P33" s="99" t="str">
        <v>Christopher Sillik</v>
      </c>
      <c r="Q33">
        <v>0</v>
      </c>
      <c r="R33" s="100" t="str">
        <v>Christopher Sillik</v>
      </c>
      <c r="S33" s="99" t="str">
        <v>Carlos Shadwell</v>
      </c>
      <c r="T33">
        <v>0</v>
      </c>
      <c r="U33" s="100" t="str">
        <v>Carlos Shadwell</v>
      </c>
      <c r="V33" s="99" t="str">
        <v>Daniel Cooper</v>
      </c>
      <c r="W33">
        <v>0</v>
      </c>
      <c r="X33" s="100" t="str">
        <v>Daniel Cooper</v>
      </c>
      <c r="Y33" s="99" t="str">
        <v>Connor Peck</v>
      </c>
      <c r="Z33">
        <v>0</v>
      </c>
      <c r="AA33" s="100" t="str">
        <v>Connor Peck</v>
      </c>
      <c r="AB33" s="99" t="str">
        <v>Bronson Hearn-Smith</v>
      </c>
      <c r="AC33">
        <v>0</v>
      </c>
      <c r="AD33" s="100" t="str">
        <v>Bronson Hearn-Smith</v>
      </c>
      <c r="AF33" t="str">
        <v>Charlotte Town</v>
      </c>
      <c r="AG33" s="99" t="str">
        <v>Eliza Shippey</v>
      </c>
      <c r="AH33">
        <v>1</v>
      </c>
      <c r="AI33" s="100" t="str">
        <v>Eliza Shippey</v>
      </c>
      <c r="AJ33" s="99" t="str">
        <v>Ella Connor</v>
      </c>
      <c r="AK33">
        <v>0</v>
      </c>
      <c r="AL33" s="100" t="str">
        <v>Ella Connor</v>
      </c>
      <c r="AM33" s="99" t="str">
        <v>Emilia Fairbank</v>
      </c>
      <c r="AN33">
        <v>0</v>
      </c>
      <c r="AO33" s="100" t="str">
        <v>Emilia Fairbank</v>
      </c>
      <c r="AP33" s="99" t="str">
        <v>Eleanor Coward</v>
      </c>
      <c r="AQ33">
        <v>0</v>
      </c>
      <c r="AR33" s="100" t="str">
        <v>Eleanor Coward</v>
      </c>
      <c r="AS33" s="99" t="str">
        <v>Charlotte Town</v>
      </c>
      <c r="AT33">
        <v>0</v>
      </c>
      <c r="AU33" s="100" t="str">
        <v>Charlotte Town</v>
      </c>
    </row>
    <row r="34" spans="15:47" x14ac:dyDescent="0.35">
      <c r="O34" t="str">
        <v>Byron Mooney</v>
      </c>
      <c r="P34" s="99" t="str">
        <v>Connor Catney</v>
      </c>
      <c r="Q34">
        <v>0</v>
      </c>
      <c r="R34" s="100" t="str">
        <v>Connor Catney</v>
      </c>
      <c r="S34" s="99" t="str">
        <v>Christopher Sillik</v>
      </c>
      <c r="T34">
        <v>0</v>
      </c>
      <c r="U34" s="100" t="str">
        <v>Christopher Sillik</v>
      </c>
      <c r="V34" s="99" t="str">
        <v>Daniel Mee</v>
      </c>
      <c r="W34">
        <v>1</v>
      </c>
      <c r="X34" s="100" t="str">
        <v>Daniel Mee</v>
      </c>
      <c r="Y34" s="99" t="str">
        <v>David El-Schaeddhaei</v>
      </c>
      <c r="Z34">
        <v>0</v>
      </c>
      <c r="AA34" s="100" t="str">
        <v>David El-Schaeddhaei</v>
      </c>
      <c r="AB34" s="99" t="str">
        <v>Byron Mooney</v>
      </c>
      <c r="AC34">
        <v>0</v>
      </c>
      <c r="AD34" s="100" t="str">
        <v>Byron Mooney</v>
      </c>
      <c r="AF34" t="str">
        <v>Chinonso Ibe</v>
      </c>
      <c r="AG34" s="99" t="str">
        <v>Elizabeth Parker</v>
      </c>
      <c r="AH34">
        <v>0</v>
      </c>
      <c r="AI34" s="100" t="str">
        <v>Elizabeth Parker</v>
      </c>
      <c r="AJ34" s="99" t="str">
        <v>Ella Licence</v>
      </c>
      <c r="AK34">
        <v>0</v>
      </c>
      <c r="AL34" s="100" t="str">
        <v>Ella Licence</v>
      </c>
      <c r="AM34" s="99" t="str">
        <v>Emily Harris</v>
      </c>
      <c r="AN34">
        <v>0</v>
      </c>
      <c r="AO34" s="100" t="str">
        <v>Emily Harris</v>
      </c>
      <c r="AP34" s="99" t="str">
        <v>Eliza Shippey</v>
      </c>
      <c r="AQ34">
        <v>0</v>
      </c>
      <c r="AR34" s="100" t="str">
        <v>Eliza Shippey</v>
      </c>
      <c r="AS34" s="99" t="str">
        <v>Chinonso Ibe</v>
      </c>
      <c r="AT34">
        <v>0</v>
      </c>
      <c r="AU34" s="100" t="str">
        <v>Chinonso Ibe</v>
      </c>
    </row>
    <row r="35" spans="15:47" x14ac:dyDescent="0.35">
      <c r="O35" t="str">
        <v>Caleb Koffie</v>
      </c>
      <c r="P35" s="99" t="str">
        <v>Connor Peck</v>
      </c>
      <c r="Q35">
        <v>0</v>
      </c>
      <c r="R35" s="100" t="str">
        <v>Connor Peck</v>
      </c>
      <c r="S35" s="99" t="str">
        <v>Connor Catney</v>
      </c>
      <c r="T35">
        <v>0</v>
      </c>
      <c r="U35" s="100" t="str">
        <v>Connor Catney</v>
      </c>
      <c r="V35" s="99" t="str">
        <v>David El-Schaeddhaei</v>
      </c>
      <c r="W35">
        <v>0</v>
      </c>
      <c r="X35" s="100" t="str">
        <v>David El-Schaeddhaei</v>
      </c>
      <c r="Y35" s="99" t="str">
        <v>Declan Capp</v>
      </c>
      <c r="Z35">
        <v>0</v>
      </c>
      <c r="AA35" s="100" t="str">
        <v>Declan Capp</v>
      </c>
      <c r="AB35" s="99" t="str">
        <v>Caleb Koffie</v>
      </c>
      <c r="AC35">
        <v>0</v>
      </c>
      <c r="AD35" s="100" t="str">
        <v>Caleb Koffie</v>
      </c>
      <c r="AF35" t="str">
        <v>Chloe Allam</v>
      </c>
      <c r="AG35" s="99" t="str">
        <v>Elizabeth Whall</v>
      </c>
      <c r="AH35">
        <v>0</v>
      </c>
      <c r="AI35" s="100" t="str">
        <v>Elizabeth Whall</v>
      </c>
      <c r="AJ35" s="99" t="str">
        <v>Ellie Harmer</v>
      </c>
      <c r="AK35">
        <v>0</v>
      </c>
      <c r="AL35" s="100" t="str">
        <v>Ellie Harmer</v>
      </c>
      <c r="AM35" s="99" t="str">
        <v>Emma Borra</v>
      </c>
      <c r="AN35">
        <v>0</v>
      </c>
      <c r="AO35" s="100" t="str">
        <v>Emma Borra</v>
      </c>
      <c r="AP35" s="99" t="str">
        <v>Eliza Smith</v>
      </c>
      <c r="AQ35">
        <v>0</v>
      </c>
      <c r="AR35" s="100" t="str">
        <v>Eliza Smith</v>
      </c>
      <c r="AS35" s="99" t="str">
        <v>Chloe Allam</v>
      </c>
      <c r="AT35">
        <v>0</v>
      </c>
      <c r="AU35" s="100" t="str">
        <v>Chloe Allam</v>
      </c>
    </row>
    <row r="36" spans="15:47" x14ac:dyDescent="0.35">
      <c r="O36" t="str">
        <v>Caleb Lee</v>
      </c>
      <c r="P36" s="99" t="str">
        <v>Daniel Mee</v>
      </c>
      <c r="Q36">
        <v>0</v>
      </c>
      <c r="R36" s="100" t="str">
        <v>Daniel Mee</v>
      </c>
      <c r="S36" s="99" t="str">
        <v>Connor Peck</v>
      </c>
      <c r="T36">
        <v>1</v>
      </c>
      <c r="U36" s="100" t="str">
        <v>Connor Peck</v>
      </c>
      <c r="V36" s="99" t="str">
        <v>Declan Capp</v>
      </c>
      <c r="W36">
        <v>0</v>
      </c>
      <c r="X36" s="100" t="str">
        <v>Declan Capp</v>
      </c>
      <c r="Y36" s="99" t="str">
        <v>Deron Morilla</v>
      </c>
      <c r="Z36">
        <v>1</v>
      </c>
      <c r="AA36" s="100" t="str">
        <v>Deron Morilla</v>
      </c>
      <c r="AB36" s="99" t="str">
        <v>Caleb Lee</v>
      </c>
      <c r="AC36">
        <v>0</v>
      </c>
      <c r="AD36" s="100" t="str">
        <v>Caleb Lee</v>
      </c>
      <c r="AF36" t="str">
        <v>Constance Sibbring</v>
      </c>
      <c r="AG36" s="99" t="str">
        <v>Ella Connor</v>
      </c>
      <c r="AH36">
        <v>0</v>
      </c>
      <c r="AI36" s="100" t="str">
        <v>Ella Connor</v>
      </c>
      <c r="AJ36" s="99" t="str">
        <v>Ellie Roberts</v>
      </c>
      <c r="AK36">
        <v>1</v>
      </c>
      <c r="AL36" s="100" t="str">
        <v>Ellie Roberts</v>
      </c>
      <c r="AM36" s="99" t="str">
        <v>Erin Heap</v>
      </c>
      <c r="AN36">
        <v>0</v>
      </c>
      <c r="AO36" s="100" t="str">
        <v>Erin Heap</v>
      </c>
      <c r="AP36" s="99" t="str">
        <v>Elizabeth Parker</v>
      </c>
      <c r="AQ36">
        <v>0</v>
      </c>
      <c r="AR36" s="100" t="str">
        <v>Elizabeth Parker</v>
      </c>
      <c r="AS36" s="99" t="str">
        <v>Constance Sibbring</v>
      </c>
      <c r="AT36">
        <v>0</v>
      </c>
      <c r="AU36" s="100" t="str">
        <v>Constance Sibbring</v>
      </c>
    </row>
    <row r="37" spans="15:47" x14ac:dyDescent="0.35">
      <c r="O37" t="str">
        <v>Callum Roughan</v>
      </c>
      <c r="P37" s="99" t="str">
        <v>Dash Williams</v>
      </c>
      <c r="Q37">
        <v>1</v>
      </c>
      <c r="R37" s="100" t="str">
        <v>Dash Williams</v>
      </c>
      <c r="S37" s="99" t="str">
        <v>Dash Williams</v>
      </c>
      <c r="T37">
        <v>0</v>
      </c>
      <c r="U37" s="100" t="str">
        <v>Dash Williams</v>
      </c>
      <c r="V37" s="99" t="str">
        <v>Deron Morilla</v>
      </c>
      <c r="W37">
        <v>0</v>
      </c>
      <c r="X37" s="100" t="str">
        <v>Deron Morilla</v>
      </c>
      <c r="Y37" s="99" t="str">
        <v>Edgar Hopkins</v>
      </c>
      <c r="Z37">
        <v>0</v>
      </c>
      <c r="AA37" s="100" t="str">
        <v>Edgar Hopkins</v>
      </c>
      <c r="AB37" s="99" t="str">
        <v>Callum Roughan</v>
      </c>
      <c r="AC37">
        <v>0</v>
      </c>
      <c r="AD37" s="100" t="str">
        <v>Callum Roughan</v>
      </c>
      <c r="AF37" t="str">
        <v>Darcey Smith</v>
      </c>
      <c r="AG37" s="99" t="str">
        <v>Ella Licence</v>
      </c>
      <c r="AH37">
        <v>1</v>
      </c>
      <c r="AI37" s="100" t="str">
        <v>Ella Licence</v>
      </c>
      <c r="AJ37" s="99" t="str">
        <v>Emilia Fairbank</v>
      </c>
      <c r="AK37">
        <v>1</v>
      </c>
      <c r="AL37" s="100" t="str">
        <v>Emilia Fairbank</v>
      </c>
      <c r="AM37" s="99" t="str">
        <v>Erin Lancelott</v>
      </c>
      <c r="AN37">
        <v>1</v>
      </c>
      <c r="AO37" s="100" t="str">
        <v>Erin Lancelott</v>
      </c>
      <c r="AP37" s="99" t="str">
        <v>Ella Connor</v>
      </c>
      <c r="AQ37">
        <v>1</v>
      </c>
      <c r="AR37" s="100" t="str">
        <v>Ella Connor</v>
      </c>
      <c r="AS37" s="99" t="str">
        <v>Darcey Smith</v>
      </c>
      <c r="AT37">
        <v>0</v>
      </c>
      <c r="AU37" s="100" t="str">
        <v>Darcey Smith</v>
      </c>
    </row>
    <row r="38" spans="15:47" x14ac:dyDescent="0.35">
      <c r="O38" t="str">
        <v>Callum Thorn</v>
      </c>
      <c r="P38" s="99" t="str">
        <v>David El-Schaeddhaei</v>
      </c>
      <c r="Q38">
        <v>0</v>
      </c>
      <c r="R38" s="100" t="str">
        <v>David El-Schaeddhaei</v>
      </c>
      <c r="S38" s="99" t="str">
        <v>David El-Schaeddhaei</v>
      </c>
      <c r="T38">
        <v>0</v>
      </c>
      <c r="U38" s="100" t="str">
        <v>David El-Schaeddhaei</v>
      </c>
      <c r="V38" s="99" t="str">
        <v>Dominic Bisoni</v>
      </c>
      <c r="W38">
        <v>0</v>
      </c>
      <c r="X38" s="100" t="str">
        <v>Dominic Bisoni</v>
      </c>
      <c r="Y38" s="99" t="str">
        <v>Edward Lyne</v>
      </c>
      <c r="Z38">
        <v>0</v>
      </c>
      <c r="AA38" s="100" t="str">
        <v>Edward Lyne</v>
      </c>
      <c r="AB38" s="99" t="str">
        <v>Callum Thorn</v>
      </c>
      <c r="AC38">
        <v>0</v>
      </c>
      <c r="AD38" s="100" t="str">
        <v>Callum Thorn</v>
      </c>
      <c r="AF38" t="str">
        <v>Darcy Bowen</v>
      </c>
      <c r="AG38" s="99" t="str">
        <v>Ellie Harmer</v>
      </c>
      <c r="AH38">
        <v>1</v>
      </c>
      <c r="AI38" s="100" t="str">
        <v>Ellie Harmer</v>
      </c>
      <c r="AJ38" s="99" t="str">
        <v>Emily Harris</v>
      </c>
      <c r="AK38">
        <v>1</v>
      </c>
      <c r="AL38" s="100" t="str">
        <v>Emily Harris</v>
      </c>
      <c r="AM38" s="99" t="str">
        <v>Eryn Jenkins</v>
      </c>
      <c r="AN38">
        <v>0</v>
      </c>
      <c r="AO38" s="100" t="str">
        <v>Eryn Jenkins</v>
      </c>
      <c r="AP38" s="99" t="str">
        <v>Ellie Harmer</v>
      </c>
      <c r="AQ38">
        <v>0</v>
      </c>
      <c r="AR38" s="100" t="str">
        <v>Ellie Harmer</v>
      </c>
      <c r="AS38" s="99" t="str">
        <v>Darcy Bowen</v>
      </c>
      <c r="AT38">
        <v>0</v>
      </c>
      <c r="AU38" s="100" t="str">
        <v>Darcy Bowen</v>
      </c>
    </row>
    <row r="39" spans="15:47" x14ac:dyDescent="0.35">
      <c r="O39" t="str">
        <v>Carlos Shadwell</v>
      </c>
      <c r="P39" s="99" t="str">
        <v>Declan Capp</v>
      </c>
      <c r="Q39">
        <v>0</v>
      </c>
      <c r="R39" s="100" t="str">
        <v>Declan Capp</v>
      </c>
      <c r="S39" s="99" t="str">
        <v>Declan Capp</v>
      </c>
      <c r="T39">
        <v>0</v>
      </c>
      <c r="U39" s="100" t="str">
        <v>Declan Capp</v>
      </c>
      <c r="V39" s="99" t="str">
        <v>Edgar Hopkins</v>
      </c>
      <c r="W39">
        <v>0</v>
      </c>
      <c r="X39" s="100" t="str">
        <v>Edgar Hopkins</v>
      </c>
      <c r="Y39" s="99" t="str">
        <v>Eli Wigginton</v>
      </c>
      <c r="Z39">
        <v>0</v>
      </c>
      <c r="AA39" s="100" t="str">
        <v>Eli Wigginton</v>
      </c>
      <c r="AB39" s="99" t="str">
        <v>Carlos Shadwell</v>
      </c>
      <c r="AC39">
        <v>0</v>
      </c>
      <c r="AD39" s="100" t="str">
        <v>Carlos Shadwell</v>
      </c>
      <c r="AF39" t="str">
        <v>Delilah Davies</v>
      </c>
      <c r="AG39" s="99" t="str">
        <v>Ellie Roberts</v>
      </c>
      <c r="AH39">
        <v>0</v>
      </c>
      <c r="AI39" s="100" t="str">
        <v>Ellie Roberts</v>
      </c>
      <c r="AJ39" s="99" t="str">
        <v>Emma Borra</v>
      </c>
      <c r="AK39">
        <v>0</v>
      </c>
      <c r="AL39" s="100" t="str">
        <v>Emma Borra</v>
      </c>
      <c r="AM39" s="99" t="str">
        <v>Esme Bohannon</v>
      </c>
      <c r="AN39">
        <v>1</v>
      </c>
      <c r="AO39" s="100" t="str">
        <v>Esme Bohannon</v>
      </c>
      <c r="AP39" s="99" t="str">
        <v>Ellie Roberts</v>
      </c>
      <c r="AQ39">
        <v>1</v>
      </c>
      <c r="AR39" s="100" t="str">
        <v>Ellie Roberts</v>
      </c>
      <c r="AS39" s="99" t="str">
        <v>Delilah Davies</v>
      </c>
      <c r="AT39">
        <v>0</v>
      </c>
      <c r="AU39" s="100" t="str">
        <v>Delilah Davies</v>
      </c>
    </row>
    <row r="40" spans="15:47" x14ac:dyDescent="0.35">
      <c r="O40" t="str">
        <v>Charlie Roxby-Clarke</v>
      </c>
      <c r="P40" s="99" t="str">
        <v>Deron Morilla</v>
      </c>
      <c r="Q40">
        <v>0</v>
      </c>
      <c r="R40" s="100" t="str">
        <v>Deron Morilla</v>
      </c>
      <c r="S40" s="99" t="str">
        <v>Deron Morilla</v>
      </c>
      <c r="T40">
        <v>1</v>
      </c>
      <c r="U40" s="100" t="str">
        <v>Deron Morilla</v>
      </c>
      <c r="V40" s="99" t="str">
        <v>Edward Lyne</v>
      </c>
      <c r="W40">
        <v>1</v>
      </c>
      <c r="X40" s="100" t="str">
        <v>Edward Lyne</v>
      </c>
      <c r="Y40" s="99" t="str">
        <v>Elijah Barnard</v>
      </c>
      <c r="Z40">
        <v>1</v>
      </c>
      <c r="AA40" s="100" t="str">
        <v>Elijah Barnard</v>
      </c>
      <c r="AB40" s="99" t="str">
        <v>Charlie Roxby-Clarke</v>
      </c>
      <c r="AC40">
        <v>0</v>
      </c>
      <c r="AD40" s="100" t="str">
        <v>Charlie Roxby-Clarke</v>
      </c>
      <c r="AF40" t="str">
        <v>EhinomeOluwatosin Arewa</v>
      </c>
      <c r="AG40" s="99" t="str">
        <v>Emilia Fairbank</v>
      </c>
      <c r="AH40">
        <v>0</v>
      </c>
      <c r="AI40" s="100" t="str">
        <v>Emilia Fairbank</v>
      </c>
      <c r="AJ40" s="99" t="str">
        <v>Erin Heap</v>
      </c>
      <c r="AK40">
        <v>0</v>
      </c>
      <c r="AL40" s="100" t="str">
        <v>Erin Heap</v>
      </c>
      <c r="AM40" s="99" t="str">
        <v>Estelle Hall</v>
      </c>
      <c r="AN40">
        <v>0</v>
      </c>
      <c r="AO40" s="100" t="str">
        <v>Estelle Hall</v>
      </c>
      <c r="AP40" s="99" t="str">
        <v>Emily Harris</v>
      </c>
      <c r="AQ40">
        <v>0</v>
      </c>
      <c r="AR40" s="100" t="str">
        <v>Emily Harris</v>
      </c>
      <c r="AS40" s="99" t="str">
        <v>EhinomeOluwatosin Arewa</v>
      </c>
      <c r="AT40">
        <v>0</v>
      </c>
      <c r="AU40" s="100" t="str">
        <v>EhinomeOluwatosin Arewa</v>
      </c>
    </row>
    <row r="41" spans="15:47" x14ac:dyDescent="0.35">
      <c r="O41" t="str">
        <v>Charlie Sharp</v>
      </c>
      <c r="P41" s="99" t="str">
        <v>Dexter Stechman</v>
      </c>
      <c r="Q41">
        <v>1</v>
      </c>
      <c r="R41" s="100" t="str">
        <v>Dexter Stechman</v>
      </c>
      <c r="S41" s="99" t="str">
        <v>Dominic Bisoni</v>
      </c>
      <c r="T41">
        <v>1</v>
      </c>
      <c r="U41" s="100" t="str">
        <v>Dominic Bisoni</v>
      </c>
      <c r="V41" s="99" t="str">
        <v>Eli Wigginton</v>
      </c>
      <c r="W41">
        <v>0</v>
      </c>
      <c r="X41" s="100" t="str">
        <v>Eli Wigginton</v>
      </c>
      <c r="Y41" s="99" t="str">
        <v>Elliot Frost</v>
      </c>
      <c r="Z41">
        <v>1</v>
      </c>
      <c r="AA41" s="100" t="str">
        <v>Elliot Frost</v>
      </c>
      <c r="AB41" s="99" t="str">
        <v>Charlie Sharp</v>
      </c>
      <c r="AC41">
        <v>0</v>
      </c>
      <c r="AD41" s="100" t="str">
        <v>Charlie Sharp</v>
      </c>
      <c r="AF41" t="str">
        <v>Eleanor Coward</v>
      </c>
      <c r="AG41" s="99" t="str">
        <v>Emily Harris</v>
      </c>
      <c r="AH41">
        <v>0</v>
      </c>
      <c r="AI41" s="100" t="str">
        <v>Emily Harris</v>
      </c>
      <c r="AJ41" s="99" t="str">
        <v>Erin Lancelott</v>
      </c>
      <c r="AK41">
        <v>0</v>
      </c>
      <c r="AL41" s="100" t="str">
        <v>Erin Lancelott</v>
      </c>
      <c r="AM41" s="99" t="str">
        <v>Esther Andrews</v>
      </c>
      <c r="AN41">
        <v>0</v>
      </c>
      <c r="AO41" s="100" t="str">
        <v>Esther Andrews</v>
      </c>
      <c r="AP41" s="99" t="str">
        <v>Emma Borra</v>
      </c>
      <c r="AQ41">
        <v>0</v>
      </c>
      <c r="AR41" s="100" t="str">
        <v>Emma Borra</v>
      </c>
      <c r="AS41" s="99" t="str">
        <v>Eleanor Coward</v>
      </c>
      <c r="AT41">
        <v>0</v>
      </c>
      <c r="AU41" s="100" t="str">
        <v>Eleanor Coward</v>
      </c>
    </row>
    <row r="42" spans="15:47" x14ac:dyDescent="0.35">
      <c r="O42" t="str">
        <v>Christopher Sillik</v>
      </c>
      <c r="P42" s="99" t="str">
        <v>Dominic Bisoni</v>
      </c>
      <c r="Q42">
        <v>0</v>
      </c>
      <c r="R42" s="100" t="str">
        <v>Dominic Bisoni</v>
      </c>
      <c r="S42" s="99" t="str">
        <v>Edgar Hopkins</v>
      </c>
      <c r="T42">
        <v>0</v>
      </c>
      <c r="U42" s="100" t="str">
        <v>Edgar Hopkins</v>
      </c>
      <c r="V42" s="99" t="str">
        <v>Elliot Frost</v>
      </c>
      <c r="W42">
        <v>0</v>
      </c>
      <c r="X42" s="100" t="str">
        <v>Elliot Frost</v>
      </c>
      <c r="Y42" s="99" t="str">
        <v>Ely Thompson</v>
      </c>
      <c r="Z42">
        <v>0</v>
      </c>
      <c r="AA42" s="100" t="str">
        <v>Ely Thompson</v>
      </c>
      <c r="AB42" s="99" t="str">
        <v>Christopher Sillik</v>
      </c>
      <c r="AC42">
        <v>0</v>
      </c>
      <c r="AD42" s="100" t="str">
        <v>Christopher Sillik</v>
      </c>
      <c r="AF42" t="str">
        <v>Eleanor Garnham</v>
      </c>
      <c r="AG42" s="99" t="str">
        <v>Emma Borra</v>
      </c>
      <c r="AH42">
        <v>0</v>
      </c>
      <c r="AI42" s="100" t="str">
        <v>Emma Borra</v>
      </c>
      <c r="AJ42" s="99" t="str">
        <v>Eryn Jenkins</v>
      </c>
      <c r="AK42">
        <v>0</v>
      </c>
      <c r="AL42" s="100" t="str">
        <v>Eryn Jenkins</v>
      </c>
      <c r="AM42" s="99" t="str">
        <v>Eva Butler</v>
      </c>
      <c r="AN42">
        <v>1</v>
      </c>
      <c r="AO42" s="100" t="str">
        <v>Eva Butler</v>
      </c>
      <c r="AP42" s="99" t="str">
        <v>Erin Lancelott</v>
      </c>
      <c r="AQ42">
        <v>1</v>
      </c>
      <c r="AR42" s="100" t="str">
        <v>Erin Lancelott</v>
      </c>
      <c r="AS42" s="99" t="str">
        <v>Eleanor Garnham</v>
      </c>
      <c r="AT42">
        <v>0</v>
      </c>
      <c r="AU42" s="100" t="str">
        <v>Eleanor Garnham</v>
      </c>
    </row>
    <row r="43" spans="15:47" x14ac:dyDescent="0.35">
      <c r="O43" t="str">
        <v>Connor Catney</v>
      </c>
      <c r="P43" s="99" t="str">
        <v>Edgar Hopkins</v>
      </c>
      <c r="Q43">
        <v>0</v>
      </c>
      <c r="R43" s="100" t="str">
        <v>Edgar Hopkins</v>
      </c>
      <c r="S43" s="99" t="str">
        <v>Edward Garnham</v>
      </c>
      <c r="T43">
        <v>0</v>
      </c>
      <c r="U43" s="100" t="str">
        <v>Edward Garnham</v>
      </c>
      <c r="V43" s="99" t="str">
        <v>Elliott Ewen</v>
      </c>
      <c r="W43">
        <v>0</v>
      </c>
      <c r="X43" s="100" t="str">
        <v>Elliott Ewen</v>
      </c>
      <c r="Y43" s="99" t="str">
        <v>Enzi Luvisiah</v>
      </c>
      <c r="Z43">
        <v>0</v>
      </c>
      <c r="AA43" s="100" t="str">
        <v>Enzi Luvisiah</v>
      </c>
      <c r="AB43" s="99" t="str">
        <v>Connor Catney</v>
      </c>
      <c r="AC43">
        <v>0</v>
      </c>
      <c r="AD43" s="100" t="str">
        <v>Connor Catney</v>
      </c>
      <c r="AF43" t="str">
        <v>Eliza Shippey</v>
      </c>
      <c r="AG43" s="99" t="str">
        <v>Erin Lancelott</v>
      </c>
      <c r="AH43">
        <v>0</v>
      </c>
      <c r="AI43" s="100" t="str">
        <v>Erin Lancelott</v>
      </c>
      <c r="AJ43" s="99" t="str">
        <v>Esme Bohannon</v>
      </c>
      <c r="AK43">
        <v>0</v>
      </c>
      <c r="AL43" s="100" t="str">
        <v>Esme Bohannon</v>
      </c>
      <c r="AM43" s="99" t="str">
        <v>Eva Whale</v>
      </c>
      <c r="AN43">
        <v>0</v>
      </c>
      <c r="AO43" s="100" t="str">
        <v>Eva Whale</v>
      </c>
      <c r="AP43" s="99" t="str">
        <v>Eryn Jenkins</v>
      </c>
      <c r="AQ43">
        <v>0</v>
      </c>
      <c r="AR43" s="100" t="str">
        <v>Eryn Jenkins</v>
      </c>
      <c r="AS43" s="99" t="str">
        <v>Eliza Shippey</v>
      </c>
      <c r="AT43">
        <v>0</v>
      </c>
      <c r="AU43" s="100" t="str">
        <v>Eliza Shippey</v>
      </c>
    </row>
    <row r="44" spans="15:47" x14ac:dyDescent="0.35">
      <c r="O44" t="str">
        <v>Connor Peck</v>
      </c>
      <c r="P44" s="99" t="str">
        <v>Edward Garnham</v>
      </c>
      <c r="Q44">
        <v>0</v>
      </c>
      <c r="R44" s="100" t="str">
        <v>Edward Garnham</v>
      </c>
      <c r="S44" s="99" t="str">
        <v>Edward Levack</v>
      </c>
      <c r="T44">
        <v>0</v>
      </c>
      <c r="U44" s="100" t="str">
        <v>Edward Levack</v>
      </c>
      <c r="V44" s="99" t="str">
        <v>Ely Thompson</v>
      </c>
      <c r="W44">
        <v>0</v>
      </c>
      <c r="X44" s="100" t="str">
        <v>Ely Thompson</v>
      </c>
      <c r="Y44" s="99" t="str">
        <v>Ethan Clarke</v>
      </c>
      <c r="Z44">
        <v>0</v>
      </c>
      <c r="AA44" s="100" t="str">
        <v>Ethan Clarke</v>
      </c>
      <c r="AB44" s="99" t="str">
        <v>Connor Peck</v>
      </c>
      <c r="AC44">
        <v>0</v>
      </c>
      <c r="AD44" s="100" t="str">
        <v>Connor Peck</v>
      </c>
      <c r="AF44" t="str">
        <v>Eliza Smith</v>
      </c>
      <c r="AG44" s="99" t="str">
        <v>Eryn Jenkins</v>
      </c>
      <c r="AH44">
        <v>1</v>
      </c>
      <c r="AI44" s="100" t="str">
        <v>Eryn Jenkins</v>
      </c>
      <c r="AJ44" s="99" t="str">
        <v>Estelle Hall</v>
      </c>
      <c r="AK44">
        <v>1</v>
      </c>
      <c r="AL44" s="100" t="str">
        <v>Estelle Hall</v>
      </c>
      <c r="AM44" s="99" t="str">
        <v>Evangelyne Geary</v>
      </c>
      <c r="AN44">
        <v>1</v>
      </c>
      <c r="AO44" s="100" t="str">
        <v>Evangelyne Geary</v>
      </c>
      <c r="AP44" s="99" t="str">
        <v>Esme Bohannon</v>
      </c>
      <c r="AQ44">
        <v>0</v>
      </c>
      <c r="AR44" s="100" t="str">
        <v>Esme Bohannon</v>
      </c>
      <c r="AS44" s="99" t="str">
        <v>Eliza Smith</v>
      </c>
      <c r="AT44">
        <v>0</v>
      </c>
      <c r="AU44" s="100" t="str">
        <v>Eliza Smith</v>
      </c>
    </row>
    <row r="45" spans="15:47" x14ac:dyDescent="0.35">
      <c r="O45" t="str">
        <v>Daniel Cooper</v>
      </c>
      <c r="P45" s="99" t="str">
        <v>Edward Levack</v>
      </c>
      <c r="Q45">
        <v>1</v>
      </c>
      <c r="R45" s="100" t="str">
        <v>Edward Levack</v>
      </c>
      <c r="S45" s="99" t="str">
        <v>Edward Lyne</v>
      </c>
      <c r="T45">
        <v>1</v>
      </c>
      <c r="U45" s="100" t="str">
        <v>Edward Lyne</v>
      </c>
      <c r="V45" s="99" t="str">
        <v>Enzi Luvisiah</v>
      </c>
      <c r="W45">
        <v>0</v>
      </c>
      <c r="X45" s="100" t="str">
        <v>Enzi Luvisiah</v>
      </c>
      <c r="Y45" s="99" t="str">
        <v>Ethan Wade</v>
      </c>
      <c r="Z45">
        <v>1</v>
      </c>
      <c r="AA45" s="100" t="str">
        <v>Ethan Wade</v>
      </c>
      <c r="AB45" s="99" t="str">
        <v>Daniel Cooper</v>
      </c>
      <c r="AC45">
        <v>0</v>
      </c>
      <c r="AD45" s="100" t="str">
        <v>Daniel Cooper</v>
      </c>
      <c r="AF45" t="str">
        <v>Elizabeth Parker</v>
      </c>
      <c r="AG45" s="99" t="str">
        <v>Esme Bohannon</v>
      </c>
      <c r="AH45">
        <v>0</v>
      </c>
      <c r="AI45" s="100" t="str">
        <v>Esme Bohannon</v>
      </c>
      <c r="AJ45" s="99" t="str">
        <v>Esther Andrews</v>
      </c>
      <c r="AK45">
        <v>0</v>
      </c>
      <c r="AL45" s="100" t="str">
        <v>Esther Andrews</v>
      </c>
      <c r="AM45" s="99" t="str">
        <v>Evelyn Clapp</v>
      </c>
      <c r="AN45">
        <v>0</v>
      </c>
      <c r="AO45" s="100" t="str">
        <v>Evelyn Clapp</v>
      </c>
      <c r="AP45" s="99" t="str">
        <v>Estelle Hall</v>
      </c>
      <c r="AQ45">
        <v>0</v>
      </c>
      <c r="AR45" s="100" t="str">
        <v>Estelle Hall</v>
      </c>
      <c r="AS45" s="99" t="str">
        <v>Elizabeth Parker</v>
      </c>
      <c r="AT45">
        <v>0</v>
      </c>
      <c r="AU45" s="100" t="str">
        <v>Elizabeth Parker</v>
      </c>
    </row>
    <row r="46" spans="15:47" x14ac:dyDescent="0.35">
      <c r="O46" t="str">
        <v>Daniel Mee</v>
      </c>
      <c r="P46" s="99" t="str">
        <v>Edward Lyne</v>
      </c>
      <c r="Q46">
        <v>0</v>
      </c>
      <c r="R46" s="100" t="str">
        <v>Edward Lyne</v>
      </c>
      <c r="S46" s="99" t="str">
        <v>Eli Bowman</v>
      </c>
      <c r="T46">
        <v>1</v>
      </c>
      <c r="U46" s="100" t="str">
        <v>Eli Bowman</v>
      </c>
      <c r="V46" s="99" t="str">
        <v>Ethan Clarke</v>
      </c>
      <c r="W46">
        <v>0</v>
      </c>
      <c r="X46" s="100" t="str">
        <v>Ethan Clarke</v>
      </c>
      <c r="Y46" s="99" t="str">
        <v>Felix Whale</v>
      </c>
      <c r="Z46">
        <v>1</v>
      </c>
      <c r="AA46" s="100" t="str">
        <v>Felix Whale</v>
      </c>
      <c r="AB46" s="99" t="str">
        <v>Daniel Mee</v>
      </c>
      <c r="AC46">
        <v>0</v>
      </c>
      <c r="AD46" s="100" t="str">
        <v>Daniel Mee</v>
      </c>
      <c r="AF46" t="str">
        <v>Elizabeth Whall</v>
      </c>
      <c r="AG46" s="99" t="str">
        <v>Estelle Hall</v>
      </c>
      <c r="AH46">
        <v>0</v>
      </c>
      <c r="AI46" s="100" t="str">
        <v>Estelle Hall</v>
      </c>
      <c r="AJ46" s="99" t="str">
        <v>Eva Butler</v>
      </c>
      <c r="AK46">
        <v>0</v>
      </c>
      <c r="AL46" s="100" t="str">
        <v>Eva Butler</v>
      </c>
      <c r="AM46" s="99" t="str">
        <v>Evelyn Roulson</v>
      </c>
      <c r="AN46">
        <v>1</v>
      </c>
      <c r="AO46" s="100" t="str">
        <v>Evelyn Roulson</v>
      </c>
      <c r="AP46" s="99" t="str">
        <v>Esther Andrews</v>
      </c>
      <c r="AQ46">
        <v>1</v>
      </c>
      <c r="AR46" s="100" t="str">
        <v>Esther Andrews</v>
      </c>
      <c r="AS46" s="99" t="str">
        <v>Elizabeth Whall</v>
      </c>
      <c r="AT46">
        <v>0</v>
      </c>
      <c r="AU46" s="100" t="str">
        <v>Elizabeth Whall</v>
      </c>
    </row>
    <row r="47" spans="15:47" x14ac:dyDescent="0.35">
      <c r="O47" t="str">
        <v>Dash Williams</v>
      </c>
      <c r="P47" s="99" t="str">
        <v>Eli Wigginton</v>
      </c>
      <c r="Q47">
        <v>0</v>
      </c>
      <c r="R47" s="100" t="str">
        <v>Eli Wigginton</v>
      </c>
      <c r="S47" s="99" t="str">
        <v>Eli Wigginton</v>
      </c>
      <c r="T47">
        <v>0</v>
      </c>
      <c r="U47" s="100" t="str">
        <v>Eli Wigginton</v>
      </c>
      <c r="V47" s="99" t="str">
        <v>Felix Whale</v>
      </c>
      <c r="W47">
        <v>1</v>
      </c>
      <c r="X47" s="100" t="str">
        <v>Felix Whale</v>
      </c>
      <c r="Y47" s="99" t="str">
        <v>Finlay Weir</v>
      </c>
      <c r="Z47">
        <v>1</v>
      </c>
      <c r="AA47" s="100" t="str">
        <v>Finlay Weir</v>
      </c>
      <c r="AB47" s="99" t="str">
        <v>Dash Williams</v>
      </c>
      <c r="AC47">
        <v>0</v>
      </c>
      <c r="AD47" s="100" t="str">
        <v>Dash Williams</v>
      </c>
      <c r="AF47" t="str">
        <v>Ella Connor</v>
      </c>
      <c r="AG47" s="99" t="str">
        <v>Esther Andrews</v>
      </c>
      <c r="AH47">
        <v>0</v>
      </c>
      <c r="AI47" s="100" t="str">
        <v>Esther Andrews</v>
      </c>
      <c r="AJ47" s="99" t="str">
        <v>Eva Whale</v>
      </c>
      <c r="AK47">
        <v>0</v>
      </c>
      <c r="AL47" s="100" t="str">
        <v>Eva Whale</v>
      </c>
      <c r="AM47" s="99" t="str">
        <v>Evie Foster</v>
      </c>
      <c r="AN47">
        <v>1</v>
      </c>
      <c r="AO47" s="100" t="str">
        <v>Evie Foster</v>
      </c>
      <c r="AP47" s="99" t="str">
        <v>Eva Butler</v>
      </c>
      <c r="AQ47">
        <v>0</v>
      </c>
      <c r="AR47" s="100" t="str">
        <v>Eva Butler</v>
      </c>
      <c r="AS47" s="99" t="str">
        <v>Ella Connor</v>
      </c>
      <c r="AT47">
        <v>0</v>
      </c>
      <c r="AU47" s="100" t="str">
        <v>Ella Connor</v>
      </c>
    </row>
    <row r="48" spans="15:47" x14ac:dyDescent="0.35">
      <c r="O48" t="str">
        <v>David El-Schaeddhaei</v>
      </c>
      <c r="P48" s="99" t="str">
        <v>Elijah Barnard</v>
      </c>
      <c r="Q48">
        <v>0</v>
      </c>
      <c r="R48" s="100" t="str">
        <v>Elijah Barnard</v>
      </c>
      <c r="S48" s="99" t="str">
        <v>Elliot Frost</v>
      </c>
      <c r="T48">
        <v>0</v>
      </c>
      <c r="U48" s="100" t="str">
        <v>Elliot Frost</v>
      </c>
      <c r="V48" s="99" t="str">
        <v>Finley Green</v>
      </c>
      <c r="W48">
        <v>0</v>
      </c>
      <c r="X48" s="100" t="str">
        <v>Finley Green</v>
      </c>
      <c r="Y48" s="99" t="str">
        <v>Finley Green</v>
      </c>
      <c r="Z48">
        <v>0</v>
      </c>
      <c r="AA48" s="100" t="str">
        <v>Finley Green</v>
      </c>
      <c r="AB48" s="99" t="str">
        <v>David El-Schaeddhaei</v>
      </c>
      <c r="AC48">
        <v>0</v>
      </c>
      <c r="AD48" s="100" t="str">
        <v>David El-Schaeddhaei</v>
      </c>
      <c r="AF48" t="str">
        <v>Ella Denham</v>
      </c>
      <c r="AG48" s="99" t="str">
        <v>Eva Butler</v>
      </c>
      <c r="AH48">
        <v>1</v>
      </c>
      <c r="AI48" s="100" t="str">
        <v>Eva Butler</v>
      </c>
      <c r="AJ48" s="99" t="str">
        <v>Evangelyne Geary</v>
      </c>
      <c r="AK48">
        <v>1</v>
      </c>
      <c r="AL48" s="100" t="str">
        <v>Evangelyne Geary</v>
      </c>
      <c r="AM48" s="99" t="str">
        <v>Evie Gowers</v>
      </c>
      <c r="AN48">
        <v>1</v>
      </c>
      <c r="AO48" s="100" t="str">
        <v>Evie Gowers</v>
      </c>
      <c r="AP48" s="99" t="str">
        <v>Eva Whale</v>
      </c>
      <c r="AQ48">
        <v>1</v>
      </c>
      <c r="AR48" s="100" t="str">
        <v>Eva Whale</v>
      </c>
      <c r="AS48" s="99" t="str">
        <v>Ella Denham</v>
      </c>
      <c r="AT48">
        <v>0</v>
      </c>
      <c r="AU48" s="100" t="str">
        <v>Ella Denham</v>
      </c>
    </row>
    <row r="49" spans="15:47" x14ac:dyDescent="0.35">
      <c r="O49" t="str">
        <v>Declan Capp</v>
      </c>
      <c r="P49" s="99" t="str">
        <v>Elliot Frost</v>
      </c>
      <c r="Q49">
        <v>0</v>
      </c>
      <c r="R49" s="100" t="str">
        <v>Elliot Frost</v>
      </c>
      <c r="S49" s="99" t="str">
        <v>Ely Thompson</v>
      </c>
      <c r="T49">
        <v>0</v>
      </c>
      <c r="U49" s="100" t="str">
        <v>Ely Thompson</v>
      </c>
      <c r="V49" s="99" t="str">
        <v>Finley Greenleaf</v>
      </c>
      <c r="W49">
        <v>0</v>
      </c>
      <c r="X49" s="100" t="str">
        <v>Finley Greenleaf</v>
      </c>
      <c r="Y49" s="99" t="str">
        <v>Finley Greenleaf</v>
      </c>
      <c r="Z49">
        <v>0</v>
      </c>
      <c r="AA49" s="100" t="str">
        <v>Finley Greenleaf</v>
      </c>
      <c r="AB49" s="99" t="str">
        <v>Declan Capp</v>
      </c>
      <c r="AC49">
        <v>0</v>
      </c>
      <c r="AD49" s="100" t="str">
        <v>Declan Capp</v>
      </c>
      <c r="AF49" t="str">
        <v>Ella Licence</v>
      </c>
      <c r="AG49" s="99" t="str">
        <v>Eva Whale</v>
      </c>
      <c r="AH49">
        <v>0</v>
      </c>
      <c r="AI49" s="100" t="str">
        <v>Eva Whale</v>
      </c>
      <c r="AJ49" s="99" t="str">
        <v>Evie Gowers</v>
      </c>
      <c r="AK49">
        <v>0</v>
      </c>
      <c r="AL49" s="100" t="str">
        <v>Evie Gowers</v>
      </c>
      <c r="AM49" s="99" t="str">
        <v>Farryl McLoughlin</v>
      </c>
      <c r="AN49">
        <v>0</v>
      </c>
      <c r="AO49" s="100" t="str">
        <v>Farryl McLoughlin</v>
      </c>
      <c r="AP49" s="99" t="str">
        <v>Evangelyne Geary</v>
      </c>
      <c r="AQ49">
        <v>1</v>
      </c>
      <c r="AR49" s="100" t="str">
        <v>Evangelyne Geary</v>
      </c>
      <c r="AS49" s="99" t="str">
        <v>Ella Licence</v>
      </c>
      <c r="AT49">
        <v>0</v>
      </c>
      <c r="AU49" s="100" t="str">
        <v>Ella Licence</v>
      </c>
    </row>
    <row r="50" spans="15:47" x14ac:dyDescent="0.35">
      <c r="O50" t="str">
        <v>Deron Morilla</v>
      </c>
      <c r="P50" s="99" t="str">
        <v>Ely Thompson</v>
      </c>
      <c r="Q50">
        <v>0</v>
      </c>
      <c r="R50" s="100" t="str">
        <v>Ely Thompson</v>
      </c>
      <c r="S50" s="99" t="str">
        <v>Enzi Luvisiah</v>
      </c>
      <c r="T50">
        <v>0</v>
      </c>
      <c r="U50" s="100" t="str">
        <v>Enzi Luvisiah</v>
      </c>
      <c r="V50" s="99" t="str">
        <v>Finn Massey</v>
      </c>
      <c r="W50">
        <v>0</v>
      </c>
      <c r="X50" s="100" t="str">
        <v>Finn Massey</v>
      </c>
      <c r="Y50" s="99" t="str">
        <v>Finley Smith</v>
      </c>
      <c r="Z50">
        <v>0</v>
      </c>
      <c r="AA50" s="100" t="str">
        <v>Finley Smith</v>
      </c>
      <c r="AB50" s="99" t="str">
        <v>Deron Morilla</v>
      </c>
      <c r="AC50">
        <v>0</v>
      </c>
      <c r="AD50" s="100" t="str">
        <v>Deron Morilla</v>
      </c>
      <c r="AF50" t="str">
        <v>Ella-Grace Simpson</v>
      </c>
      <c r="AG50" s="99" t="str">
        <v>Evangelyne Geary</v>
      </c>
      <c r="AH50">
        <v>1</v>
      </c>
      <c r="AI50" s="100" t="str">
        <v>Evangelyne Geary</v>
      </c>
      <c r="AJ50" s="99" t="str">
        <v>Farryl McLoughlin</v>
      </c>
      <c r="AK50">
        <v>1</v>
      </c>
      <c r="AL50" s="100" t="str">
        <v>Farryl McLoughlin</v>
      </c>
      <c r="AM50" s="99" t="str">
        <v>Florence Massey</v>
      </c>
      <c r="AN50">
        <v>1</v>
      </c>
      <c r="AO50" s="100" t="str">
        <v>Florence Massey</v>
      </c>
      <c r="AP50" s="99" t="str">
        <v>Evie Foster</v>
      </c>
      <c r="AQ50">
        <v>1</v>
      </c>
      <c r="AR50" s="100" t="str">
        <v>Evie Foster</v>
      </c>
      <c r="AS50" s="99" t="str">
        <v>Ella-Grace Simpson</v>
      </c>
      <c r="AT50">
        <v>0</v>
      </c>
      <c r="AU50" s="100" t="str">
        <v>Ella-Grace Simpson</v>
      </c>
    </row>
    <row r="51" spans="15:47" x14ac:dyDescent="0.35">
      <c r="O51" t="str">
        <v>Dexter Bullock</v>
      </c>
      <c r="P51" s="99" t="str">
        <v>Enzi Luvisiah</v>
      </c>
      <c r="Q51">
        <v>1</v>
      </c>
      <c r="R51" s="100" t="str">
        <v>Enzi Luvisiah</v>
      </c>
      <c r="S51" s="99" t="str">
        <v>Ethan Clarke</v>
      </c>
      <c r="T51">
        <v>1</v>
      </c>
      <c r="U51" s="100" t="str">
        <v>Ethan Clarke</v>
      </c>
      <c r="V51" s="99" t="str">
        <v>Finn Rocks</v>
      </c>
      <c r="W51">
        <v>1</v>
      </c>
      <c r="X51" s="100" t="str">
        <v>Finn Rocks</v>
      </c>
      <c r="Y51" s="99" t="str">
        <v>Finn Rocks</v>
      </c>
      <c r="Z51">
        <v>1</v>
      </c>
      <c r="AA51" s="100" t="str">
        <v>Finn Rocks</v>
      </c>
      <c r="AB51" s="99" t="str">
        <v>Dexter Bullock</v>
      </c>
      <c r="AC51">
        <v>0</v>
      </c>
      <c r="AD51" s="100" t="str">
        <v>Dexter Bullock</v>
      </c>
      <c r="AF51" t="str">
        <v>Ellie Harmer</v>
      </c>
      <c r="AG51" s="99" t="str">
        <v>Evie Gowers</v>
      </c>
      <c r="AH51">
        <v>0</v>
      </c>
      <c r="AI51" s="100" t="str">
        <v>Evie Gowers</v>
      </c>
      <c r="AJ51" s="99" t="str">
        <v>Florence Creak</v>
      </c>
      <c r="AK51">
        <v>0</v>
      </c>
      <c r="AL51" s="100" t="str">
        <v>Florence Creak</v>
      </c>
      <c r="AM51" s="99" t="str">
        <v>Floriane King</v>
      </c>
      <c r="AN51">
        <v>0</v>
      </c>
      <c r="AO51" s="100" t="str">
        <v>Floriane King</v>
      </c>
      <c r="AP51" s="99" t="str">
        <v>Evie Gowers</v>
      </c>
      <c r="AQ51">
        <v>0</v>
      </c>
      <c r="AR51" s="100" t="str">
        <v>Evie Gowers</v>
      </c>
      <c r="AS51" s="99" t="str">
        <v>Ellie Harmer</v>
      </c>
      <c r="AT51">
        <v>0</v>
      </c>
      <c r="AU51" s="100" t="str">
        <v>Ellie Harmer</v>
      </c>
    </row>
    <row r="52" spans="15:47" x14ac:dyDescent="0.35">
      <c r="O52" t="str">
        <v>Dexter Stechman</v>
      </c>
      <c r="P52" s="99" t="str">
        <v>Ethan Clarke</v>
      </c>
      <c r="Q52">
        <v>0</v>
      </c>
      <c r="R52" s="100" t="str">
        <v>Ethan Clarke</v>
      </c>
      <c r="S52" s="99" t="str">
        <v>Felix Whale</v>
      </c>
      <c r="T52">
        <v>1</v>
      </c>
      <c r="U52" s="100" t="str">
        <v>Felix Whale</v>
      </c>
      <c r="V52" s="99" t="str">
        <v>Francesco Valente</v>
      </c>
      <c r="W52">
        <v>1</v>
      </c>
      <c r="X52" s="100" t="str">
        <v>Francesco Valente</v>
      </c>
      <c r="Y52" s="99" t="str">
        <v>Flynn Taylor</v>
      </c>
      <c r="Z52">
        <v>1</v>
      </c>
      <c r="AA52" s="100" t="str">
        <v>Flynn Taylor</v>
      </c>
      <c r="AB52" s="99" t="str">
        <v>Dexter Stechman</v>
      </c>
      <c r="AC52">
        <v>0</v>
      </c>
      <c r="AD52" s="100" t="str">
        <v>Dexter Stechman</v>
      </c>
      <c r="AF52" t="str">
        <v>Ellie Roberts</v>
      </c>
      <c r="AG52" s="99" t="str">
        <v>Farryl McLoughlin</v>
      </c>
      <c r="AH52">
        <v>0</v>
      </c>
      <c r="AI52" s="100" t="str">
        <v>Farryl McLoughlin</v>
      </c>
      <c r="AJ52" s="99" t="str">
        <v>Florence Massey</v>
      </c>
      <c r="AK52">
        <v>0</v>
      </c>
      <c r="AL52" s="100" t="str">
        <v>Florence Massey</v>
      </c>
      <c r="AM52" s="99" t="str">
        <v>Freya Bailey</v>
      </c>
      <c r="AN52">
        <v>0</v>
      </c>
      <c r="AO52" s="100" t="str">
        <v>Freya Bailey</v>
      </c>
      <c r="AP52" s="99" t="str">
        <v>Farryl McLoughlin</v>
      </c>
      <c r="AQ52">
        <v>0</v>
      </c>
      <c r="AR52" s="100" t="str">
        <v>Farryl McLoughlin</v>
      </c>
      <c r="AS52" s="99" t="str">
        <v>Ellie Roberts</v>
      </c>
      <c r="AT52">
        <v>0</v>
      </c>
      <c r="AU52" s="100" t="str">
        <v>Ellie Roberts</v>
      </c>
    </row>
    <row r="53" spans="15:47" x14ac:dyDescent="0.35">
      <c r="O53" t="str">
        <v>Dominic Bisoni</v>
      </c>
      <c r="P53" s="99" t="str">
        <v>Felix Whale</v>
      </c>
      <c r="Q53">
        <v>0</v>
      </c>
      <c r="R53" s="100" t="str">
        <v>Felix Whale</v>
      </c>
      <c r="S53" s="99" t="str">
        <v>Finlay Weir</v>
      </c>
      <c r="T53">
        <v>0</v>
      </c>
      <c r="U53" s="100" t="str">
        <v>Finlay Weir</v>
      </c>
      <c r="V53" s="99" t="str">
        <v>Francis Bisoni</v>
      </c>
      <c r="W53">
        <v>0</v>
      </c>
      <c r="X53" s="100" t="str">
        <v>Francis Bisoni</v>
      </c>
      <c r="Y53" s="99" t="str">
        <v>Francesco Valente</v>
      </c>
      <c r="Z53">
        <v>1</v>
      </c>
      <c r="AA53" s="100" t="str">
        <v>Francesco Valente</v>
      </c>
      <c r="AB53" s="99" t="str">
        <v>Dominic Bisoni</v>
      </c>
      <c r="AC53">
        <v>0</v>
      </c>
      <c r="AD53" s="100" t="str">
        <v>Dominic Bisoni</v>
      </c>
      <c r="AF53" t="str">
        <v>Emilia Fairbank</v>
      </c>
      <c r="AG53" s="99" t="str">
        <v>Florence Creak</v>
      </c>
      <c r="AH53">
        <v>0</v>
      </c>
      <c r="AI53" s="100" t="str">
        <v>Florence Creak</v>
      </c>
      <c r="AJ53" s="99" t="str">
        <v>Freya Bailey</v>
      </c>
      <c r="AK53">
        <v>0</v>
      </c>
      <c r="AL53" s="100" t="str">
        <v>Freya Bailey</v>
      </c>
      <c r="AM53" s="99" t="str">
        <v>Freya Ballard</v>
      </c>
      <c r="AN53">
        <v>0</v>
      </c>
      <c r="AO53" s="100" t="str">
        <v>Freya Ballard</v>
      </c>
      <c r="AP53" s="99" t="str">
        <v>Floriane King</v>
      </c>
      <c r="AQ53">
        <v>1</v>
      </c>
      <c r="AR53" s="100" t="str">
        <v>Floriane King</v>
      </c>
      <c r="AS53" s="99" t="str">
        <v>Emilia Fairbank</v>
      </c>
      <c r="AT53">
        <v>0</v>
      </c>
      <c r="AU53" s="100" t="str">
        <v>Emilia Fairbank</v>
      </c>
    </row>
    <row r="54" spans="15:47" x14ac:dyDescent="0.35">
      <c r="O54" t="str">
        <v>Edgar Hopkins</v>
      </c>
      <c r="P54" s="99" t="str">
        <v>Finley Green</v>
      </c>
      <c r="Q54">
        <v>0</v>
      </c>
      <c r="R54" s="100" t="str">
        <v>Finley Green</v>
      </c>
      <c r="S54" s="99" t="str">
        <v>Finley Green</v>
      </c>
      <c r="T54">
        <v>0</v>
      </c>
      <c r="U54" s="100" t="str">
        <v>Finley Green</v>
      </c>
      <c r="V54" s="99" t="str">
        <v>Fred Town</v>
      </c>
      <c r="W54">
        <v>0</v>
      </c>
      <c r="X54" s="100" t="str">
        <v>Fred Town</v>
      </c>
      <c r="Y54" s="99" t="str">
        <v>Fred Town</v>
      </c>
      <c r="Z54">
        <v>0</v>
      </c>
      <c r="AA54" s="100" t="str">
        <v>Fred Town</v>
      </c>
      <c r="AB54" s="99" t="str">
        <v>Edgar Hopkins</v>
      </c>
      <c r="AC54">
        <v>0</v>
      </c>
      <c r="AD54" s="100" t="str">
        <v>Edgar Hopkins</v>
      </c>
      <c r="AF54" t="str">
        <v>Emily Harris</v>
      </c>
      <c r="AG54" s="99" t="str">
        <v>Florence Massey</v>
      </c>
      <c r="AH54">
        <v>0</v>
      </c>
      <c r="AI54" s="100" t="str">
        <v>Florence Massey</v>
      </c>
      <c r="AJ54" s="99" t="str">
        <v>Freya Ballard</v>
      </c>
      <c r="AK54">
        <v>0</v>
      </c>
      <c r="AL54" s="100" t="str">
        <v>Freya Ballard</v>
      </c>
      <c r="AM54" s="99" t="str">
        <v>Georgia Coyles</v>
      </c>
      <c r="AN54">
        <v>0</v>
      </c>
      <c r="AO54" s="100" t="str">
        <v>Georgia Coyles</v>
      </c>
      <c r="AP54" s="99" t="str">
        <v>Freya Ballard</v>
      </c>
      <c r="AQ54">
        <v>0</v>
      </c>
      <c r="AR54" s="100" t="str">
        <v>Freya Ballard</v>
      </c>
      <c r="AS54" s="99" t="str">
        <v>Emily Harris</v>
      </c>
      <c r="AT54">
        <v>0</v>
      </c>
      <c r="AU54" s="100" t="str">
        <v>Emily Harris</v>
      </c>
    </row>
    <row r="55" spans="15:47" x14ac:dyDescent="0.35">
      <c r="O55" t="str">
        <v>Edward Garnham</v>
      </c>
      <c r="P55" s="99" t="str">
        <v>Finley Greenleaf</v>
      </c>
      <c r="Q55">
        <v>0</v>
      </c>
      <c r="R55" s="100" t="str">
        <v>Finley Greenleaf</v>
      </c>
      <c r="S55" s="99" t="str">
        <v>Finley Greenleaf</v>
      </c>
      <c r="T55">
        <v>0</v>
      </c>
      <c r="U55" s="100" t="str">
        <v>Finley Greenleaf</v>
      </c>
      <c r="V55" s="99" t="str">
        <v>Freddie Barrett</v>
      </c>
      <c r="W55">
        <v>1</v>
      </c>
      <c r="X55" s="100" t="str">
        <v>Freddie Barrett</v>
      </c>
      <c r="Y55" s="99" t="str">
        <v>Freddie Barrett</v>
      </c>
      <c r="Z55">
        <v>1</v>
      </c>
      <c r="AA55" s="100" t="str">
        <v>Freddie Barrett</v>
      </c>
      <c r="AB55" s="99" t="str">
        <v>Edward Garnham</v>
      </c>
      <c r="AC55">
        <v>0</v>
      </c>
      <c r="AD55" s="100" t="str">
        <v>Edward Garnham</v>
      </c>
      <c r="AF55" t="str">
        <v>Emma Borra</v>
      </c>
      <c r="AG55" s="99" t="str">
        <v>Floriane King</v>
      </c>
      <c r="AH55">
        <v>0</v>
      </c>
      <c r="AI55" s="100" t="str">
        <v>Floriane King</v>
      </c>
      <c r="AJ55" s="99" t="str">
        <v>Georgia Coyles</v>
      </c>
      <c r="AK55">
        <v>0</v>
      </c>
      <c r="AL55" s="100" t="str">
        <v>Georgia Coyles</v>
      </c>
      <c r="AM55" s="99" t="str">
        <v>Georgia Duckworth</v>
      </c>
      <c r="AN55">
        <v>0</v>
      </c>
      <c r="AO55" s="100" t="str">
        <v>Georgia Duckworth</v>
      </c>
      <c r="AP55" s="99" t="str">
        <v>Georgia Banyard</v>
      </c>
      <c r="AQ55">
        <v>0</v>
      </c>
      <c r="AR55" s="100" t="str">
        <v>Georgia Banyard</v>
      </c>
      <c r="AS55" s="99" t="str">
        <v>Emma Borra</v>
      </c>
      <c r="AT55">
        <v>0</v>
      </c>
      <c r="AU55" s="100" t="str">
        <v>Emma Borra</v>
      </c>
    </row>
    <row r="56" spans="15:47" x14ac:dyDescent="0.35">
      <c r="O56" t="str">
        <v>Edward Levack</v>
      </c>
      <c r="P56" s="99" t="str">
        <v>Finley Smith</v>
      </c>
      <c r="Q56">
        <v>0</v>
      </c>
      <c r="R56" s="100" t="str">
        <v>Finley Smith</v>
      </c>
      <c r="S56" s="99" t="str">
        <v>Finley Smith</v>
      </c>
      <c r="T56">
        <v>0</v>
      </c>
      <c r="U56" s="100" t="str">
        <v>Finley Smith</v>
      </c>
      <c r="V56" s="99" t="str">
        <v>Freddie Finbra</v>
      </c>
      <c r="W56">
        <v>1</v>
      </c>
      <c r="X56" s="100" t="str">
        <v>Freddie Finbra</v>
      </c>
      <c r="Y56" s="99" t="str">
        <v>Freddie Orr</v>
      </c>
      <c r="Z56">
        <v>1</v>
      </c>
      <c r="AA56" s="100" t="str">
        <v>Freddie Orr</v>
      </c>
      <c r="AB56" s="99" t="str">
        <v>Edward Levack</v>
      </c>
      <c r="AC56">
        <v>0</v>
      </c>
      <c r="AD56" s="100" t="str">
        <v>Edward Levack</v>
      </c>
      <c r="AF56" t="str">
        <v>Erin Heap</v>
      </c>
      <c r="AG56" s="99" t="str">
        <v>Freya Bailey</v>
      </c>
      <c r="AH56">
        <v>1</v>
      </c>
      <c r="AI56" s="100" t="str">
        <v>Freya Bailey</v>
      </c>
      <c r="AJ56" s="99" t="str">
        <v>Georgia Duckworth</v>
      </c>
      <c r="AK56">
        <v>0</v>
      </c>
      <c r="AL56" s="100" t="str">
        <v>Georgia Duckworth</v>
      </c>
      <c r="AM56" s="99" t="str">
        <v>Grace Cooper</v>
      </c>
      <c r="AN56">
        <v>0</v>
      </c>
      <c r="AO56" s="100" t="str">
        <v>Grace Cooper</v>
      </c>
      <c r="AP56" s="99" t="str">
        <v>Georgia Coyles</v>
      </c>
      <c r="AQ56">
        <v>1</v>
      </c>
      <c r="AR56" s="100" t="str">
        <v>Georgia Coyles</v>
      </c>
      <c r="AS56" s="99" t="str">
        <v>Erin Heap</v>
      </c>
      <c r="AT56">
        <v>0</v>
      </c>
      <c r="AU56" s="100" t="str">
        <v>Erin Heap</v>
      </c>
    </row>
    <row r="57" spans="15:47" x14ac:dyDescent="0.35">
      <c r="O57" t="str">
        <v>Edward Lyne</v>
      </c>
      <c r="P57" s="99" t="str">
        <v>Finn Massey</v>
      </c>
      <c r="Q57">
        <v>0</v>
      </c>
      <c r="R57" s="100" t="str">
        <v>Finn Massey</v>
      </c>
      <c r="S57" s="99" t="str">
        <v>Finn Massey</v>
      </c>
      <c r="T57">
        <v>0</v>
      </c>
      <c r="U57" s="100" t="str">
        <v>Finn Massey</v>
      </c>
      <c r="V57" s="99" t="str">
        <v>Frederic Sibbring</v>
      </c>
      <c r="W57">
        <v>0</v>
      </c>
      <c r="X57" s="100" t="str">
        <v>Frederic Sibbring</v>
      </c>
      <c r="Y57" s="99" t="str">
        <v>Frederic Sibbring</v>
      </c>
      <c r="Z57">
        <v>0</v>
      </c>
      <c r="AA57" s="100" t="str">
        <v>Frederic Sibbring</v>
      </c>
      <c r="AB57" s="99" t="str">
        <v>Edward Lyne</v>
      </c>
      <c r="AC57">
        <v>0</v>
      </c>
      <c r="AD57" s="100" t="str">
        <v>Edward Lyne</v>
      </c>
      <c r="AF57" t="str">
        <v>Erin Lancelott</v>
      </c>
      <c r="AG57" s="99" t="str">
        <v>Freya Ballard</v>
      </c>
      <c r="AH57">
        <v>0</v>
      </c>
      <c r="AI57" s="100" t="str">
        <v>Freya Ballard</v>
      </c>
      <c r="AJ57" s="99" t="str">
        <v>Grace Cooper</v>
      </c>
      <c r="AK57">
        <v>0</v>
      </c>
      <c r="AL57" s="100" t="str">
        <v>Grace Cooper</v>
      </c>
      <c r="AM57" s="99" t="str">
        <v>Hannah Root</v>
      </c>
      <c r="AN57">
        <v>0</v>
      </c>
      <c r="AO57" s="100" t="str">
        <v>Hannah Root</v>
      </c>
      <c r="AP57" s="99" t="str">
        <v>Georgia Duckworth</v>
      </c>
      <c r="AQ57">
        <v>0</v>
      </c>
      <c r="AR57" s="100" t="str">
        <v>Georgia Duckworth</v>
      </c>
      <c r="AS57" s="99" t="str">
        <v>Erin Lancelott</v>
      </c>
      <c r="AT57">
        <v>0</v>
      </c>
      <c r="AU57" s="100" t="str">
        <v>Erin Lancelott</v>
      </c>
    </row>
    <row r="58" spans="15:47" x14ac:dyDescent="0.35">
      <c r="O58" t="str">
        <v>Eli Bowman</v>
      </c>
      <c r="P58" s="99" t="str">
        <v>Finn Rocks</v>
      </c>
      <c r="Q58">
        <v>1</v>
      </c>
      <c r="R58" s="100" t="str">
        <v>Finn Rocks</v>
      </c>
      <c r="S58" s="99" t="str">
        <v>Finn Rocks</v>
      </c>
      <c r="T58">
        <v>0</v>
      </c>
      <c r="U58" s="100" t="str">
        <v>Finn Rocks</v>
      </c>
      <c r="V58" s="99" t="str">
        <v>Gregory Crane</v>
      </c>
      <c r="W58">
        <v>1</v>
      </c>
      <c r="X58" s="100" t="str">
        <v>Gregory Crane</v>
      </c>
      <c r="Y58" s="99" t="str">
        <v>Gregory Crane</v>
      </c>
      <c r="Z58">
        <v>1</v>
      </c>
      <c r="AA58" s="100" t="str">
        <v>Gregory Crane</v>
      </c>
      <c r="AB58" s="99" t="str">
        <v>Eli Bowman</v>
      </c>
      <c r="AC58">
        <v>0</v>
      </c>
      <c r="AD58" s="100" t="str">
        <v>Eli Bowman</v>
      </c>
      <c r="AF58" t="str">
        <v>Eryn Jenkins</v>
      </c>
      <c r="AG58" s="99" t="str">
        <v>Georgia Coyles</v>
      </c>
      <c r="AH58">
        <v>0</v>
      </c>
      <c r="AI58" s="100" t="str">
        <v>Georgia Coyles</v>
      </c>
      <c r="AJ58" s="99" t="str">
        <v>Grace Loomes</v>
      </c>
      <c r="AK58">
        <v>0</v>
      </c>
      <c r="AL58" s="100" t="str">
        <v>Grace Loomes</v>
      </c>
      <c r="AM58" s="99" t="str">
        <v>Harmonie Smithers</v>
      </c>
      <c r="AN58">
        <v>0</v>
      </c>
      <c r="AO58" s="100" t="str">
        <v>Harmonie Smithers</v>
      </c>
      <c r="AP58" s="99" t="str">
        <v>Grace Cooper</v>
      </c>
      <c r="AQ58">
        <v>0</v>
      </c>
      <c r="AR58" s="100" t="str">
        <v>Grace Cooper</v>
      </c>
      <c r="AS58" s="99" t="str">
        <v>Eryn Jenkins</v>
      </c>
      <c r="AT58">
        <v>0</v>
      </c>
      <c r="AU58" s="100" t="str">
        <v>Eryn Jenkins</v>
      </c>
    </row>
    <row r="59" spans="15:47" x14ac:dyDescent="0.35">
      <c r="O59" t="str">
        <v>Eli Wigginton</v>
      </c>
      <c r="P59" s="99" t="str">
        <v>Francesco Valente</v>
      </c>
      <c r="Q59">
        <v>0</v>
      </c>
      <c r="R59" s="100" t="str">
        <v>Francesco Valente</v>
      </c>
      <c r="S59" s="99" t="str">
        <v>Flynn Taylor</v>
      </c>
      <c r="T59">
        <v>0</v>
      </c>
      <c r="U59" s="100" t="str">
        <v>Flynn Taylor</v>
      </c>
      <c r="V59" s="99" t="str">
        <v>Harrison Cumner</v>
      </c>
      <c r="W59">
        <v>0</v>
      </c>
      <c r="X59" s="100" t="str">
        <v>Harrison Cumner</v>
      </c>
      <c r="Y59" s="99" t="str">
        <v>Harrison Cumner</v>
      </c>
      <c r="Z59">
        <v>0</v>
      </c>
      <c r="AA59" s="100" t="str">
        <v>Harrison Cumner</v>
      </c>
      <c r="AB59" s="99" t="str">
        <v>Eli Wigginton</v>
      </c>
      <c r="AC59">
        <v>0</v>
      </c>
      <c r="AD59" s="100" t="str">
        <v>Eli Wigginton</v>
      </c>
      <c r="AF59" t="str">
        <v>Esme Bohannon</v>
      </c>
      <c r="AG59" s="99" t="str">
        <v>Georgia Duckworth</v>
      </c>
      <c r="AH59">
        <v>0</v>
      </c>
      <c r="AI59" s="100" t="str">
        <v>Georgia Duckworth</v>
      </c>
      <c r="AJ59" s="99" t="str">
        <v>Hannah Root</v>
      </c>
      <c r="AK59">
        <v>0</v>
      </c>
      <c r="AL59" s="100" t="str">
        <v>Hannah Root</v>
      </c>
      <c r="AM59" s="99" t="str">
        <v>Holiness Ohumende</v>
      </c>
      <c r="AN59">
        <v>0</v>
      </c>
      <c r="AO59" s="100" t="str">
        <v>Holiness Ohumende</v>
      </c>
      <c r="AP59" s="99" t="str">
        <v>Grace Loomes</v>
      </c>
      <c r="AQ59">
        <v>0</v>
      </c>
      <c r="AR59" s="100" t="str">
        <v>Grace Loomes</v>
      </c>
      <c r="AS59" s="99" t="str">
        <v>Esme Bohannon</v>
      </c>
      <c r="AT59">
        <v>0</v>
      </c>
      <c r="AU59" s="100" t="str">
        <v>Esme Bohannon</v>
      </c>
    </row>
    <row r="60" spans="15:47" x14ac:dyDescent="0.35">
      <c r="O60" t="str">
        <v>Elijah Barnard</v>
      </c>
      <c r="P60" s="99" t="str">
        <v>Francis Bisoni</v>
      </c>
      <c r="Q60">
        <v>0</v>
      </c>
      <c r="R60" s="100" t="str">
        <v>Francis Bisoni</v>
      </c>
      <c r="S60" s="99" t="str">
        <v>Francesco Valente</v>
      </c>
      <c r="T60">
        <v>1</v>
      </c>
      <c r="U60" s="100" t="str">
        <v>Francesco Valente</v>
      </c>
      <c r="V60" s="99" t="str">
        <v>Harry Nixon</v>
      </c>
      <c r="W60">
        <v>1</v>
      </c>
      <c r="X60" s="100" t="str">
        <v>Harry Nixon</v>
      </c>
      <c r="Y60" s="99" t="str">
        <v>Harry Jeffery</v>
      </c>
      <c r="Z60">
        <v>0</v>
      </c>
      <c r="AA60" s="100" t="str">
        <v>Harry Jeffery</v>
      </c>
      <c r="AB60" s="99" t="str">
        <v>Elijah Barnard</v>
      </c>
      <c r="AC60">
        <v>0</v>
      </c>
      <c r="AD60" s="100" t="str">
        <v>Elijah Barnard</v>
      </c>
      <c r="AF60" t="str">
        <v>Estelle Hall</v>
      </c>
      <c r="AG60" s="99" t="str">
        <v>Grace Cooper</v>
      </c>
      <c r="AH60">
        <v>0</v>
      </c>
      <c r="AI60" s="100" t="str">
        <v>Grace Cooper</v>
      </c>
      <c r="AJ60" s="99" t="str">
        <v>Harmonie Smithers</v>
      </c>
      <c r="AK60">
        <v>0</v>
      </c>
      <c r="AL60" s="100" t="str">
        <v>Harmonie Smithers</v>
      </c>
      <c r="AM60" s="99" t="str">
        <v>Hope Ohumende</v>
      </c>
      <c r="AN60">
        <v>0</v>
      </c>
      <c r="AO60" s="100" t="str">
        <v>Hope Ohumende</v>
      </c>
      <c r="AP60" s="99" t="str">
        <v>Harmonie Smithers</v>
      </c>
      <c r="AQ60">
        <v>0</v>
      </c>
      <c r="AR60" s="100" t="str">
        <v>Harmonie Smithers</v>
      </c>
      <c r="AS60" s="99" t="str">
        <v>Estelle Hall</v>
      </c>
      <c r="AT60">
        <v>0</v>
      </c>
      <c r="AU60" s="100" t="str">
        <v>Estelle Hall</v>
      </c>
    </row>
    <row r="61" spans="15:47" x14ac:dyDescent="0.35">
      <c r="O61" t="str">
        <v>Elliot Frost</v>
      </c>
      <c r="P61" s="99" t="str">
        <v>Fred Town</v>
      </c>
      <c r="Q61">
        <v>0</v>
      </c>
      <c r="R61" s="100" t="str">
        <v>Fred Town</v>
      </c>
      <c r="S61" s="99" t="str">
        <v>Francis Bisoni</v>
      </c>
      <c r="T61">
        <v>0</v>
      </c>
      <c r="U61" s="100" t="str">
        <v>Francis Bisoni</v>
      </c>
      <c r="V61" s="99" t="str">
        <v>Hector Davies</v>
      </c>
      <c r="W61">
        <v>0</v>
      </c>
      <c r="X61" s="100" t="str">
        <v>Hector Davies</v>
      </c>
      <c r="Y61" s="99" t="str">
        <v>Harry Nixon</v>
      </c>
      <c r="Z61">
        <v>0</v>
      </c>
      <c r="AA61" s="100" t="str">
        <v>Harry Nixon</v>
      </c>
      <c r="AB61" s="99" t="str">
        <v>Elliot Frost</v>
      </c>
      <c r="AC61">
        <v>0</v>
      </c>
      <c r="AD61" s="100" t="str">
        <v>Elliot Frost</v>
      </c>
      <c r="AF61" t="str">
        <v>Esther Andrews</v>
      </c>
      <c r="AG61" s="99" t="str">
        <v>Hannah Root</v>
      </c>
      <c r="AH61">
        <v>0</v>
      </c>
      <c r="AI61" s="100" t="str">
        <v>Hannah Root</v>
      </c>
      <c r="AJ61" s="99" t="str">
        <v>Harriet Morgan</v>
      </c>
      <c r="AK61">
        <v>0</v>
      </c>
      <c r="AL61" s="100" t="str">
        <v>Harriet Morgan</v>
      </c>
      <c r="AM61" s="99" t="str">
        <v>Imogen Bucys</v>
      </c>
      <c r="AN61">
        <v>0</v>
      </c>
      <c r="AO61" s="100" t="str">
        <v>Imogen Bucys</v>
      </c>
      <c r="AP61" s="99" t="str">
        <v>Harriet Vine</v>
      </c>
      <c r="AQ61">
        <v>0</v>
      </c>
      <c r="AR61" s="100" t="str">
        <v>Harriet Vine</v>
      </c>
      <c r="AS61" s="99" t="str">
        <v>Esther Andrews</v>
      </c>
      <c r="AT61">
        <v>0</v>
      </c>
      <c r="AU61" s="100" t="str">
        <v>Esther Andrews</v>
      </c>
    </row>
    <row r="62" spans="15:47" x14ac:dyDescent="0.35">
      <c r="O62" t="str">
        <v>Elliot Hobson</v>
      </c>
      <c r="P62" s="99" t="str">
        <v>Freddie Barrett</v>
      </c>
      <c r="Q62">
        <v>1</v>
      </c>
      <c r="R62" s="100" t="str">
        <v>Freddie Barrett</v>
      </c>
      <c r="S62" s="99" t="str">
        <v>Fred Town</v>
      </c>
      <c r="T62">
        <v>1</v>
      </c>
      <c r="U62" s="100" t="str">
        <v>Fred Town</v>
      </c>
      <c r="V62" s="99" t="str">
        <v>Henry Chester</v>
      </c>
      <c r="W62">
        <v>1</v>
      </c>
      <c r="X62" s="100" t="str">
        <v>Henry Chester</v>
      </c>
      <c r="Y62" s="99" t="str">
        <v>Harry Tyrrell</v>
      </c>
      <c r="Z62">
        <v>1</v>
      </c>
      <c r="AA62" s="100" t="str">
        <v>Harry Tyrrell</v>
      </c>
      <c r="AB62" s="99" t="str">
        <v>Elliot Hobson</v>
      </c>
      <c r="AC62">
        <v>0</v>
      </c>
      <c r="AD62" s="100" t="str">
        <v>Elliot Hobson</v>
      </c>
      <c r="AF62" t="str">
        <v>Eva Butler</v>
      </c>
      <c r="AG62" s="99" t="str">
        <v>Harmonie Smithers</v>
      </c>
      <c r="AH62">
        <v>0</v>
      </c>
      <c r="AI62" s="100" t="str">
        <v>Harmonie Smithers</v>
      </c>
      <c r="AJ62" s="99" t="str">
        <v>Helena Fairbank</v>
      </c>
      <c r="AK62">
        <v>0</v>
      </c>
      <c r="AL62" s="100" t="str">
        <v>Helena Fairbank</v>
      </c>
      <c r="AM62" s="99" t="str">
        <v>Iris Pampapathi</v>
      </c>
      <c r="AN62">
        <v>0</v>
      </c>
      <c r="AO62" s="100" t="str">
        <v>Iris Pampapathi</v>
      </c>
      <c r="AP62" s="99" t="str">
        <v>Holiness Ohumende</v>
      </c>
      <c r="AQ62">
        <v>0</v>
      </c>
      <c r="AR62" s="100" t="str">
        <v>Holiness Ohumende</v>
      </c>
      <c r="AS62" s="99" t="str">
        <v>Eva Butler</v>
      </c>
      <c r="AT62">
        <v>0</v>
      </c>
      <c r="AU62" s="100" t="str">
        <v>Eva Butler</v>
      </c>
    </row>
    <row r="63" spans="15:47" x14ac:dyDescent="0.35">
      <c r="O63" t="str">
        <v>Elliott Ewen</v>
      </c>
      <c r="P63" s="99" t="str">
        <v>Frederic Sibbring</v>
      </c>
      <c r="Q63">
        <v>1</v>
      </c>
      <c r="R63" s="100" t="str">
        <v>Frederic Sibbring</v>
      </c>
      <c r="S63" s="99" t="str">
        <v>Freddie Barrett</v>
      </c>
      <c r="T63">
        <v>1</v>
      </c>
      <c r="U63" s="100" t="str">
        <v>Freddie Barrett</v>
      </c>
      <c r="V63" s="99" t="str">
        <v>Hunter Hopkins</v>
      </c>
      <c r="W63">
        <v>0</v>
      </c>
      <c r="X63" s="100" t="str">
        <v>Hunter Hopkins</v>
      </c>
      <c r="Y63" s="99" t="str">
        <v>Hayden Fox</v>
      </c>
      <c r="Z63">
        <v>1</v>
      </c>
      <c r="AA63" s="100" t="str">
        <v>Hayden Fox</v>
      </c>
      <c r="AB63" s="99" t="str">
        <v>Elliott Ewen</v>
      </c>
      <c r="AC63">
        <v>0</v>
      </c>
      <c r="AD63" s="100" t="str">
        <v>Elliott Ewen</v>
      </c>
      <c r="AF63" t="str">
        <v>Eva Whale</v>
      </c>
      <c r="AG63" s="99" t="str">
        <v>Harriet Morgan</v>
      </c>
      <c r="AH63">
        <v>0</v>
      </c>
      <c r="AI63" s="100" t="str">
        <v>Harriet Morgan</v>
      </c>
      <c r="AJ63" s="99" t="str">
        <v>Holiness Ohumende</v>
      </c>
      <c r="AK63">
        <v>0</v>
      </c>
      <c r="AL63" s="100" t="str">
        <v>Holiness Ohumende</v>
      </c>
      <c r="AM63" s="99" t="str">
        <v>Isabella Shippey</v>
      </c>
      <c r="AN63">
        <v>0</v>
      </c>
      <c r="AO63" s="100" t="str">
        <v>Isabella Shippey</v>
      </c>
      <c r="AP63" s="99" t="str">
        <v>Holly Bullard</v>
      </c>
      <c r="AQ63">
        <v>0</v>
      </c>
      <c r="AR63" s="100" t="str">
        <v>Holly Bullard</v>
      </c>
      <c r="AS63" s="99" t="str">
        <v>Eva Whale</v>
      </c>
      <c r="AT63">
        <v>0</v>
      </c>
      <c r="AU63" s="100" t="str">
        <v>Eva Whale</v>
      </c>
    </row>
    <row r="64" spans="15:47" x14ac:dyDescent="0.35">
      <c r="O64" t="str">
        <v>Ely Thompson</v>
      </c>
      <c r="P64" s="99" t="str">
        <v>Gregory Crane</v>
      </c>
      <c r="Q64">
        <v>0</v>
      </c>
      <c r="R64" s="100" t="str">
        <v>Gregory Crane</v>
      </c>
      <c r="S64" s="99" t="str">
        <v>Freddie Finbra</v>
      </c>
      <c r="T64">
        <v>0</v>
      </c>
      <c r="U64" s="100" t="str">
        <v>Freddie Finbra</v>
      </c>
      <c r="V64" s="99" t="str">
        <v>Isaac Dinwiddle</v>
      </c>
      <c r="W64">
        <v>0</v>
      </c>
      <c r="X64" s="100" t="str">
        <v>Isaac Dinwiddle</v>
      </c>
      <c r="Y64" s="99" t="str">
        <v>Hector Davies</v>
      </c>
      <c r="Z64">
        <v>0</v>
      </c>
      <c r="AA64" s="100" t="str">
        <v>Hector Davies</v>
      </c>
      <c r="AB64" s="99" t="str">
        <v>Ely Thompson</v>
      </c>
      <c r="AC64">
        <v>0</v>
      </c>
      <c r="AD64" s="100" t="str">
        <v>Ely Thompson</v>
      </c>
      <c r="AF64" t="str">
        <v>Evangelyne Geary</v>
      </c>
      <c r="AG64" s="99" t="str">
        <v>Harriet Vine</v>
      </c>
      <c r="AH64">
        <v>0</v>
      </c>
      <c r="AI64" s="100" t="str">
        <v>Harriet Vine</v>
      </c>
      <c r="AJ64" s="99" t="str">
        <v>Holly Bullard</v>
      </c>
      <c r="AK64">
        <v>0</v>
      </c>
      <c r="AL64" s="100" t="str">
        <v>Holly Bullard</v>
      </c>
      <c r="AM64" s="99" t="str">
        <v>Isabelle Bueggeln</v>
      </c>
      <c r="AN64">
        <v>0</v>
      </c>
      <c r="AO64" s="100" t="str">
        <v>Isabelle Bueggeln</v>
      </c>
      <c r="AP64" s="99" t="str">
        <v>Hope Ohumende</v>
      </c>
      <c r="AQ64">
        <v>0</v>
      </c>
      <c r="AR64" s="100" t="str">
        <v>Hope Ohumende</v>
      </c>
      <c r="AS64" s="99" t="str">
        <v>Evangelyne Geary</v>
      </c>
      <c r="AT64">
        <v>0</v>
      </c>
      <c r="AU64" s="100" t="str">
        <v>Evangelyne Geary</v>
      </c>
    </row>
    <row r="65" spans="15:47" x14ac:dyDescent="0.35">
      <c r="O65" t="str">
        <v>Enzi Luvisiah</v>
      </c>
      <c r="P65" s="99" t="str">
        <v>Gregory Fry</v>
      </c>
      <c r="Q65">
        <v>0</v>
      </c>
      <c r="R65" s="100" t="str">
        <v>Gregory Fry</v>
      </c>
      <c r="S65" s="99" t="str">
        <v>Gregory Fry</v>
      </c>
      <c r="T65">
        <v>0</v>
      </c>
      <c r="U65" s="100" t="str">
        <v>Gregory Fry</v>
      </c>
      <c r="V65" s="99" t="str">
        <v>Isaac Tovey</v>
      </c>
      <c r="W65">
        <v>0</v>
      </c>
      <c r="X65" s="100" t="str">
        <v>Isaac Tovey</v>
      </c>
      <c r="Y65" s="99" t="str">
        <v>Henry Chester</v>
      </c>
      <c r="Z65">
        <v>0</v>
      </c>
      <c r="AA65" s="100" t="str">
        <v>Henry Chester</v>
      </c>
      <c r="AB65" s="99" t="str">
        <v>Enzi Luvisiah</v>
      </c>
      <c r="AC65">
        <v>0</v>
      </c>
      <c r="AD65" s="100" t="str">
        <v>Enzi Luvisiah</v>
      </c>
      <c r="AF65" t="str">
        <v>Evelyn Clapp</v>
      </c>
      <c r="AG65" s="99" t="str">
        <v>Helena Fairbank</v>
      </c>
      <c r="AH65">
        <v>1</v>
      </c>
      <c r="AI65" s="100" t="str">
        <v>Helena Fairbank</v>
      </c>
      <c r="AJ65" s="99" t="str">
        <v>Hope Ohumende</v>
      </c>
      <c r="AK65">
        <v>1</v>
      </c>
      <c r="AL65" s="100" t="str">
        <v>Hope Ohumende</v>
      </c>
      <c r="AM65" s="99" t="str">
        <v>Isabelle Famojuro</v>
      </c>
      <c r="AN65">
        <v>0</v>
      </c>
      <c r="AO65" s="100" t="str">
        <v>Isabelle Famojuro</v>
      </c>
      <c r="AP65" s="99" t="str">
        <v>Imogen Bucys</v>
      </c>
      <c r="AQ65">
        <v>1</v>
      </c>
      <c r="AR65" s="100" t="str">
        <v>Imogen Bucys</v>
      </c>
      <c r="AS65" s="99" t="str">
        <v>Evelyn Clapp</v>
      </c>
      <c r="AT65">
        <v>0</v>
      </c>
      <c r="AU65" s="100" t="str">
        <v>Evelyn Clapp</v>
      </c>
    </row>
    <row r="66" spans="15:47" x14ac:dyDescent="0.35">
      <c r="O66" t="str">
        <v>Ethan Clarke</v>
      </c>
      <c r="P66" s="99" t="str">
        <v>Harrison Cumner</v>
      </c>
      <c r="Q66">
        <v>0</v>
      </c>
      <c r="R66" s="100" t="str">
        <v>Harrison Cumner</v>
      </c>
      <c r="S66" s="99" t="str">
        <v>Harrison Cumner</v>
      </c>
      <c r="T66">
        <v>0</v>
      </c>
      <c r="U66" s="100" t="str">
        <v>Harrison Cumner</v>
      </c>
      <c r="V66" s="99" t="str">
        <v>Jack Benson</v>
      </c>
      <c r="W66">
        <v>0</v>
      </c>
      <c r="X66" s="100" t="str">
        <v>Jack Benson</v>
      </c>
      <c r="Y66" s="99" t="str">
        <v>Henry Hull</v>
      </c>
      <c r="Z66">
        <v>0</v>
      </c>
      <c r="AA66" s="100" t="str">
        <v>Henry Hull</v>
      </c>
      <c r="AB66" s="99" t="str">
        <v>Ethan Clarke</v>
      </c>
      <c r="AC66">
        <v>0</v>
      </c>
      <c r="AD66" s="100" t="str">
        <v>Ethan Clarke</v>
      </c>
      <c r="AF66" t="str">
        <v>Evelyn Roulson</v>
      </c>
      <c r="AG66" s="99" t="str">
        <v>Holiness Ohumende</v>
      </c>
      <c r="AH66">
        <v>1</v>
      </c>
      <c r="AI66" s="100" t="str">
        <v>Holiness Ohumende</v>
      </c>
      <c r="AJ66" s="99" t="str">
        <v>Imogen Bucys</v>
      </c>
      <c r="AK66">
        <v>1</v>
      </c>
      <c r="AL66" s="100" t="str">
        <v>Imogen Bucys</v>
      </c>
      <c r="AM66" s="99" t="str">
        <v>Isla Menzies</v>
      </c>
      <c r="AN66">
        <v>0</v>
      </c>
      <c r="AO66" s="100" t="str">
        <v>Isla Menzies</v>
      </c>
      <c r="AP66" s="99" t="str">
        <v>Iris Pampapathi</v>
      </c>
      <c r="AQ66">
        <v>1</v>
      </c>
      <c r="AR66" s="100" t="str">
        <v>Iris Pampapathi</v>
      </c>
      <c r="AS66" s="99" t="str">
        <v>Evelyn Roulson</v>
      </c>
      <c r="AT66">
        <v>0</v>
      </c>
      <c r="AU66" s="100" t="str">
        <v>Evelyn Roulson</v>
      </c>
    </row>
    <row r="67" spans="15:47" x14ac:dyDescent="0.35">
      <c r="O67" t="str">
        <v>Ethan Wade</v>
      </c>
      <c r="P67" s="99" t="str">
        <v>Harry Nixon</v>
      </c>
      <c r="Q67">
        <v>1</v>
      </c>
      <c r="R67" s="100" t="str">
        <v>Harry Nixon</v>
      </c>
      <c r="S67" s="99" t="str">
        <v>Harry Nixon</v>
      </c>
      <c r="T67">
        <v>1</v>
      </c>
      <c r="U67" s="100" t="str">
        <v>Harry Nixon</v>
      </c>
      <c r="V67" s="99" t="str">
        <v>Jack Brennan</v>
      </c>
      <c r="W67">
        <v>1</v>
      </c>
      <c r="X67" s="100" t="str">
        <v>Jack Brennan</v>
      </c>
      <c r="Y67" s="99" t="str">
        <v>Henry Reynolds</v>
      </c>
      <c r="Z67">
        <v>0</v>
      </c>
      <c r="AA67" s="100" t="str">
        <v>Henry Reynolds</v>
      </c>
      <c r="AB67" s="99" t="str">
        <v>Ethan Wade</v>
      </c>
      <c r="AC67">
        <v>0</v>
      </c>
      <c r="AD67" s="100" t="str">
        <v>Ethan Wade</v>
      </c>
      <c r="AF67" t="str">
        <v>Evie Foster</v>
      </c>
      <c r="AG67" s="99" t="str">
        <v>Holly Bullard</v>
      </c>
      <c r="AH67">
        <v>1</v>
      </c>
      <c r="AI67" s="100" t="str">
        <v>Holly Bullard</v>
      </c>
      <c r="AJ67" s="99" t="str">
        <v>Iris Pampapathi</v>
      </c>
      <c r="AK67">
        <v>1</v>
      </c>
      <c r="AL67" s="100" t="str">
        <v>Iris Pampapathi</v>
      </c>
      <c r="AM67" s="99" t="str">
        <v>Isla Roberts</v>
      </c>
      <c r="AN67">
        <v>0</v>
      </c>
      <c r="AO67" s="100" t="str">
        <v>Isla Roberts</v>
      </c>
      <c r="AP67" s="99" t="str">
        <v>Isabella Shippey</v>
      </c>
      <c r="AQ67">
        <v>0</v>
      </c>
      <c r="AR67" s="100" t="str">
        <v>Isabella Shippey</v>
      </c>
      <c r="AS67" s="99" t="str">
        <v>Evie Foster</v>
      </c>
      <c r="AT67">
        <v>0</v>
      </c>
      <c r="AU67" s="100" t="str">
        <v>Evie Foster</v>
      </c>
    </row>
    <row r="68" spans="15:47" x14ac:dyDescent="0.35">
      <c r="O68" t="str">
        <v>Felix Whale</v>
      </c>
      <c r="P68" s="99" t="str">
        <v>Harry Tyrrell</v>
      </c>
      <c r="Q68">
        <v>0</v>
      </c>
      <c r="R68" s="100" t="str">
        <v>Harry Tyrrell</v>
      </c>
      <c r="S68" s="99" t="str">
        <v>Hayden Fox</v>
      </c>
      <c r="T68">
        <v>0</v>
      </c>
      <c r="U68" s="100" t="str">
        <v>Hayden Fox</v>
      </c>
      <c r="V68" s="99" t="str">
        <v>Jacob Allam</v>
      </c>
      <c r="W68">
        <v>0</v>
      </c>
      <c r="X68" s="100" t="str">
        <v>Jacob Allam</v>
      </c>
      <c r="Y68" s="99" t="str">
        <v>Hunter Hopkins</v>
      </c>
      <c r="Z68">
        <v>0</v>
      </c>
      <c r="AA68" s="100" t="str">
        <v>Hunter Hopkins</v>
      </c>
      <c r="AB68" s="99" t="str">
        <v>Felix Whale</v>
      </c>
      <c r="AC68">
        <v>0</v>
      </c>
      <c r="AD68" s="100" t="str">
        <v>Felix Whale</v>
      </c>
      <c r="AF68" t="str">
        <v>Evie Gowers</v>
      </c>
      <c r="AG68" s="99" t="str">
        <v>Hope Ohumende</v>
      </c>
      <c r="AH68">
        <v>0</v>
      </c>
      <c r="AI68" s="100" t="str">
        <v>Hope Ohumende</v>
      </c>
      <c r="AJ68" s="99" t="str">
        <v>Isabella Shippey</v>
      </c>
      <c r="AK68">
        <v>0</v>
      </c>
      <c r="AL68" s="100" t="str">
        <v>Isabella Shippey</v>
      </c>
      <c r="AM68" s="99" t="str">
        <v>Isla Widdowson</v>
      </c>
      <c r="AN68">
        <v>0</v>
      </c>
      <c r="AO68" s="100" t="str">
        <v>Isla Widdowson</v>
      </c>
      <c r="AP68" s="99" t="str">
        <v>Isabelle Famojuro</v>
      </c>
      <c r="AQ68">
        <v>0</v>
      </c>
      <c r="AR68" s="100" t="str">
        <v>Isabelle Famojuro</v>
      </c>
      <c r="AS68" s="99" t="str">
        <v>Evie Gowers</v>
      </c>
      <c r="AT68">
        <v>0</v>
      </c>
      <c r="AU68" s="100" t="str">
        <v>Evie Gowers</v>
      </c>
    </row>
    <row r="69" spans="15:47" x14ac:dyDescent="0.35">
      <c r="O69" t="str">
        <v>Finlay Higgs</v>
      </c>
      <c r="P69" s="99" t="str">
        <v>Hayden Fox</v>
      </c>
      <c r="Q69">
        <v>1</v>
      </c>
      <c r="R69" s="100" t="str">
        <v>Hayden Fox</v>
      </c>
      <c r="S69" s="99" t="str">
        <v>Henry Chester</v>
      </c>
      <c r="T69">
        <v>1</v>
      </c>
      <c r="U69" s="100" t="str">
        <v>Henry Chester</v>
      </c>
      <c r="V69" s="99" t="str">
        <v>Jacob Dunne</v>
      </c>
      <c r="W69">
        <v>1</v>
      </c>
      <c r="X69" s="100" t="str">
        <v>Jacob Dunne</v>
      </c>
      <c r="Y69" s="99" t="str">
        <v>Isaac Dinwiddle</v>
      </c>
      <c r="Z69">
        <v>1</v>
      </c>
      <c r="AA69" s="100" t="str">
        <v>Isaac Dinwiddle</v>
      </c>
      <c r="AB69" s="99" t="str">
        <v>Finlay Higgs</v>
      </c>
      <c r="AC69">
        <v>0</v>
      </c>
      <c r="AD69" s="100" t="str">
        <v>Finlay Higgs</v>
      </c>
      <c r="AF69" t="str">
        <v>Evie-Rose Edwardson</v>
      </c>
      <c r="AG69" s="99" t="str">
        <v>Imogen Bucys</v>
      </c>
      <c r="AH69">
        <v>1</v>
      </c>
      <c r="AI69" s="100" t="str">
        <v>Imogen Bucys</v>
      </c>
      <c r="AJ69" s="99" t="str">
        <v>Isabelle Famojuro</v>
      </c>
      <c r="AK69">
        <v>1</v>
      </c>
      <c r="AL69" s="100" t="str">
        <v>Isabelle Famojuro</v>
      </c>
      <c r="AM69" s="99" t="str">
        <v>Isobel Grosett</v>
      </c>
      <c r="AN69">
        <v>1</v>
      </c>
      <c r="AO69" s="100" t="str">
        <v>Isobel Grosett</v>
      </c>
      <c r="AP69" s="99" t="str">
        <v>Isla Fields</v>
      </c>
      <c r="AQ69">
        <v>1</v>
      </c>
      <c r="AR69" s="100" t="str">
        <v>Isla Fields</v>
      </c>
      <c r="AS69" s="99" t="str">
        <v>Evie-Rose Edwardson</v>
      </c>
      <c r="AT69">
        <v>0</v>
      </c>
      <c r="AU69" s="100" t="str">
        <v>Evie-Rose Edwardson</v>
      </c>
    </row>
    <row r="70" spans="15:47" x14ac:dyDescent="0.35">
      <c r="O70" t="str">
        <v>Finlay Weir</v>
      </c>
      <c r="P70" s="99" t="str">
        <v>Hayden Preston</v>
      </c>
      <c r="Q70">
        <v>1</v>
      </c>
      <c r="R70" s="100" t="str">
        <v>Hayden Preston</v>
      </c>
      <c r="S70" s="99" t="str">
        <v>Henry Hull</v>
      </c>
      <c r="T70">
        <v>0</v>
      </c>
      <c r="U70" s="100" t="str">
        <v>Henry Hull</v>
      </c>
      <c r="V70" s="99" t="str">
        <v>Jacob Koreman-Ball</v>
      </c>
      <c r="W70">
        <v>1</v>
      </c>
      <c r="X70" s="100" t="str">
        <v>Jacob Koreman-Ball</v>
      </c>
      <c r="Y70" s="99" t="str">
        <v>Isaac Tovey</v>
      </c>
      <c r="Z70">
        <v>0</v>
      </c>
      <c r="AA70" s="100" t="str">
        <v>Isaac Tovey</v>
      </c>
      <c r="AB70" s="99" t="str">
        <v>Finlay Weir</v>
      </c>
      <c r="AC70">
        <v>0</v>
      </c>
      <c r="AD70" s="100" t="str">
        <v>Finlay Weir</v>
      </c>
      <c r="AF70" t="str">
        <v>Farryl McLoughlin</v>
      </c>
      <c r="AG70" s="99" t="str">
        <v>Iris Pampapathi</v>
      </c>
      <c r="AH70">
        <v>0</v>
      </c>
      <c r="AI70" s="100" t="str">
        <v>Iris Pampapathi</v>
      </c>
      <c r="AJ70" s="99" t="str">
        <v>Isla Fields</v>
      </c>
      <c r="AK70">
        <v>0</v>
      </c>
      <c r="AL70" s="100" t="str">
        <v>Isla Fields</v>
      </c>
      <c r="AM70" s="99" t="str">
        <v>Jadesola Fawehinmi</v>
      </c>
      <c r="AN70">
        <v>0</v>
      </c>
      <c r="AO70" s="100" t="str">
        <v>Jadesola Fawehinmi</v>
      </c>
      <c r="AP70" s="99" t="str">
        <v>Isla Menzies</v>
      </c>
      <c r="AQ70">
        <v>0</v>
      </c>
      <c r="AR70" s="100" t="str">
        <v>Isla Menzies</v>
      </c>
      <c r="AS70" s="99" t="str">
        <v>Farryl McLoughlin</v>
      </c>
      <c r="AT70">
        <v>0</v>
      </c>
      <c r="AU70" s="100" t="str">
        <v>Farryl McLoughlin</v>
      </c>
    </row>
    <row r="71" spans="15:47" x14ac:dyDescent="0.35">
      <c r="O71" t="str">
        <v>Finley Green</v>
      </c>
      <c r="P71" s="99" t="str">
        <v>Henry Hull</v>
      </c>
      <c r="Q71">
        <v>0</v>
      </c>
      <c r="R71" s="100" t="str">
        <v>Henry Hull</v>
      </c>
      <c r="S71" s="99" t="str">
        <v>Henry Reynolds</v>
      </c>
      <c r="T71">
        <v>0</v>
      </c>
      <c r="U71" s="100" t="str">
        <v>Henry Reynolds</v>
      </c>
      <c r="V71" s="99" t="str">
        <v>Jacob Morley</v>
      </c>
      <c r="W71">
        <v>0</v>
      </c>
      <c r="X71" s="100" t="str">
        <v>Jacob Morley</v>
      </c>
      <c r="Y71" s="99" t="str">
        <v>Jack Benson</v>
      </c>
      <c r="Z71">
        <v>0</v>
      </c>
      <c r="AA71" s="100" t="str">
        <v>Jack Benson</v>
      </c>
      <c r="AB71" s="99" t="str">
        <v>Finley Green</v>
      </c>
      <c r="AC71">
        <v>0</v>
      </c>
      <c r="AD71" s="100" t="str">
        <v>Finley Green</v>
      </c>
      <c r="AF71" t="str">
        <v>Florence Beddis</v>
      </c>
      <c r="AG71" s="99" t="str">
        <v>Isabella Shippey</v>
      </c>
      <c r="AH71">
        <v>1</v>
      </c>
      <c r="AI71" s="100" t="str">
        <v>Isabella Shippey</v>
      </c>
      <c r="AJ71" s="99" t="str">
        <v>Isla Menzies</v>
      </c>
      <c r="AK71">
        <v>1</v>
      </c>
      <c r="AL71" s="100" t="str">
        <v>Isla Menzies</v>
      </c>
      <c r="AM71" s="99" t="str">
        <v>Jadun Adebayo</v>
      </c>
      <c r="AN71">
        <v>1</v>
      </c>
      <c r="AO71" s="100" t="str">
        <v>Jadun Adebayo</v>
      </c>
      <c r="AP71" s="99" t="str">
        <v>Isla Roberts</v>
      </c>
      <c r="AQ71">
        <v>1</v>
      </c>
      <c r="AR71" s="100" t="str">
        <v>Isla Roberts</v>
      </c>
      <c r="AS71" s="99" t="str">
        <v>Florence Beddis</v>
      </c>
      <c r="AT71">
        <v>0</v>
      </c>
      <c r="AU71" s="100" t="str">
        <v>Florence Beddis</v>
      </c>
    </row>
    <row r="72" spans="15:47" x14ac:dyDescent="0.35">
      <c r="O72" t="str">
        <v>Finley Greenleaf</v>
      </c>
      <c r="P72" s="99" t="str">
        <v>Henry Reynolds</v>
      </c>
      <c r="Q72">
        <v>0</v>
      </c>
      <c r="R72" s="100" t="str">
        <v>Henry Reynolds</v>
      </c>
      <c r="S72" s="99" t="str">
        <v>Hunter Hopkins</v>
      </c>
      <c r="T72">
        <v>0</v>
      </c>
      <c r="U72" s="100" t="str">
        <v>Hunter Hopkins</v>
      </c>
      <c r="V72" s="99" t="str">
        <v>Jacob Root</v>
      </c>
      <c r="W72">
        <v>0</v>
      </c>
      <c r="X72" s="100" t="str">
        <v>Jacob Root</v>
      </c>
      <c r="Y72" s="99" t="str">
        <v>Jack Brennan</v>
      </c>
      <c r="Z72">
        <v>0</v>
      </c>
      <c r="AA72" s="100" t="str">
        <v>Jack Brennan</v>
      </c>
      <c r="AB72" s="99" t="str">
        <v>Finley Greenleaf</v>
      </c>
      <c r="AC72">
        <v>0</v>
      </c>
      <c r="AD72" s="100" t="str">
        <v>Finley Greenleaf</v>
      </c>
      <c r="AF72" t="str">
        <v>Florence Creak</v>
      </c>
      <c r="AG72" s="99" t="str">
        <v>Isabelle Famojuro</v>
      </c>
      <c r="AH72">
        <v>0</v>
      </c>
      <c r="AI72" s="100" t="str">
        <v>Isabelle Famojuro</v>
      </c>
      <c r="AJ72" s="99" t="str">
        <v>Isla Widdowson</v>
      </c>
      <c r="AK72">
        <v>0</v>
      </c>
      <c r="AL72" s="100" t="str">
        <v>Isla Widdowson</v>
      </c>
      <c r="AM72" s="99" t="str">
        <v>JaneManaka Murisa</v>
      </c>
      <c r="AN72">
        <v>1</v>
      </c>
      <c r="AO72" s="100" t="str">
        <v>JaneManaka Murisa</v>
      </c>
      <c r="AP72" s="99" t="str">
        <v>Isla Widdowson</v>
      </c>
      <c r="AQ72">
        <v>1</v>
      </c>
      <c r="AR72" s="100" t="str">
        <v>Isla Widdowson</v>
      </c>
      <c r="AS72" s="99" t="str">
        <v>Florence Creak</v>
      </c>
      <c r="AT72">
        <v>0</v>
      </c>
      <c r="AU72" s="100" t="str">
        <v>Florence Creak</v>
      </c>
    </row>
    <row r="73" spans="15:47" x14ac:dyDescent="0.35">
      <c r="O73" t="str">
        <v>Finley Smith</v>
      </c>
      <c r="P73" s="99" t="str">
        <v>Hunter Hopkins</v>
      </c>
      <c r="Q73">
        <v>0</v>
      </c>
      <c r="R73" s="100" t="str">
        <v>Hunter Hopkins</v>
      </c>
      <c r="S73" s="99" t="str">
        <v>Isaac Dinwiddle</v>
      </c>
      <c r="T73">
        <v>0</v>
      </c>
      <c r="U73" s="100" t="str">
        <v>Isaac Dinwiddle</v>
      </c>
      <c r="V73" s="99" t="str">
        <v>Jacob Wadley</v>
      </c>
      <c r="W73">
        <v>1</v>
      </c>
      <c r="X73" s="100" t="str">
        <v>Jacob Wadley</v>
      </c>
      <c r="Y73" s="99" t="str">
        <v>Jack Cooper</v>
      </c>
      <c r="Z73">
        <v>0</v>
      </c>
      <c r="AA73" s="100" t="str">
        <v>Jack Cooper</v>
      </c>
      <c r="AB73" s="99" t="str">
        <v>Finley Smith</v>
      </c>
      <c r="AC73">
        <v>0</v>
      </c>
      <c r="AD73" s="100" t="str">
        <v>Finley Smith</v>
      </c>
      <c r="AF73" t="str">
        <v>Florence Massey</v>
      </c>
      <c r="AG73" s="99" t="str">
        <v>Isla Fields</v>
      </c>
      <c r="AH73">
        <v>0</v>
      </c>
      <c r="AI73" s="100" t="str">
        <v>Isla Fields</v>
      </c>
      <c r="AJ73" s="99" t="str">
        <v>Ivy-Rose Hallahan</v>
      </c>
      <c r="AK73">
        <v>0</v>
      </c>
      <c r="AL73" s="100" t="str">
        <v>Ivy-Rose Hallahan</v>
      </c>
      <c r="AM73" s="99" t="str">
        <v>Jasmine Baker</v>
      </c>
      <c r="AN73">
        <v>0</v>
      </c>
      <c r="AO73" s="100" t="str">
        <v>Jasmine Baker</v>
      </c>
      <c r="AP73" s="99" t="str">
        <v>Isobel Grosett</v>
      </c>
      <c r="AQ73">
        <v>1</v>
      </c>
      <c r="AR73" s="100" t="str">
        <v>Isobel Grosett</v>
      </c>
      <c r="AS73" s="99" t="str">
        <v>Florence Massey</v>
      </c>
      <c r="AT73">
        <v>0</v>
      </c>
      <c r="AU73" s="100" t="str">
        <v>Florence Massey</v>
      </c>
    </row>
    <row r="74" spans="15:47" x14ac:dyDescent="0.35">
      <c r="O74" t="str">
        <v>Finn Massey</v>
      </c>
      <c r="P74" s="99" t="str">
        <v>Isaac Tovey</v>
      </c>
      <c r="Q74">
        <v>0</v>
      </c>
      <c r="R74" s="100" t="str">
        <v>Isaac Tovey</v>
      </c>
      <c r="S74" s="99" t="str">
        <v>Isaac Tovey</v>
      </c>
      <c r="T74">
        <v>0</v>
      </c>
      <c r="U74" s="100" t="str">
        <v>Isaac Tovey</v>
      </c>
      <c r="V74" s="99" t="str">
        <v>Jake whybrow</v>
      </c>
      <c r="W74">
        <v>0</v>
      </c>
      <c r="X74" s="100" t="str">
        <v>Jake whybrow</v>
      </c>
      <c r="Y74" s="99" t="str">
        <v>Jacob Allam</v>
      </c>
      <c r="Z74">
        <v>1</v>
      </c>
      <c r="AA74" s="100" t="str">
        <v>Jacob Allam</v>
      </c>
      <c r="AB74" s="99" t="str">
        <v>Finn Massey</v>
      </c>
      <c r="AC74">
        <v>0</v>
      </c>
      <c r="AD74" s="100" t="str">
        <v>Finn Massey</v>
      </c>
      <c r="AF74" t="str">
        <v>Floriane King</v>
      </c>
      <c r="AG74" s="99" t="str">
        <v>Isla Menzies</v>
      </c>
      <c r="AH74">
        <v>0</v>
      </c>
      <c r="AI74" s="100" t="str">
        <v>Isla Menzies</v>
      </c>
      <c r="AJ74" s="99" t="str">
        <v>Jadesola Fawehinmi</v>
      </c>
      <c r="AK74">
        <v>1</v>
      </c>
      <c r="AL74" s="100" t="str">
        <v>Jadesola Fawehinmi</v>
      </c>
      <c r="AM74" s="99" t="str">
        <v>Jasmine Smy</v>
      </c>
      <c r="AN74">
        <v>0</v>
      </c>
      <c r="AO74" s="100" t="str">
        <v>Jasmine Smy</v>
      </c>
      <c r="AP74" s="99" t="str">
        <v>Jadesola Fawehinmi</v>
      </c>
      <c r="AQ74">
        <v>0</v>
      </c>
      <c r="AR74" s="100" t="str">
        <v>Jadesola Fawehinmi</v>
      </c>
      <c r="AS74" s="99" t="str">
        <v>Floriane King</v>
      </c>
      <c r="AT74">
        <v>0</v>
      </c>
      <c r="AU74" s="100" t="str">
        <v>Floriane King</v>
      </c>
    </row>
    <row r="75" spans="15:47" x14ac:dyDescent="0.35">
      <c r="O75" t="str">
        <v>Finn McGonagle</v>
      </c>
      <c r="P75" s="99" t="str">
        <v>Jack Brennan</v>
      </c>
      <c r="Q75">
        <v>1</v>
      </c>
      <c r="R75" s="100" t="str">
        <v>Jack Brennan</v>
      </c>
      <c r="S75" s="99" t="str">
        <v>Jack Brennan</v>
      </c>
      <c r="T75">
        <v>1</v>
      </c>
      <c r="U75" s="100" t="str">
        <v>Jack Brennan</v>
      </c>
      <c r="V75" s="99" t="str">
        <v>Jamie Carter</v>
      </c>
      <c r="W75">
        <v>1</v>
      </c>
      <c r="X75" s="100" t="str">
        <v>Jamie Carter</v>
      </c>
      <c r="Y75" s="99" t="str">
        <v>Jacob Dunne</v>
      </c>
      <c r="Z75">
        <v>1</v>
      </c>
      <c r="AA75" s="100" t="str">
        <v>Jacob Dunne</v>
      </c>
      <c r="AB75" s="99" t="str">
        <v>Finn McGonagle</v>
      </c>
      <c r="AC75">
        <v>0</v>
      </c>
      <c r="AD75" s="100" t="str">
        <v>Finn McGonagle</v>
      </c>
      <c r="AF75" t="str">
        <v>Freya Bailey</v>
      </c>
      <c r="AG75" s="99" t="str">
        <v>Isla Widdowson</v>
      </c>
      <c r="AH75">
        <v>0</v>
      </c>
      <c r="AI75" s="100" t="str">
        <v>Isla Widdowson</v>
      </c>
      <c r="AJ75" s="99" t="str">
        <v>Jadun Adebayo</v>
      </c>
      <c r="AK75">
        <v>0</v>
      </c>
      <c r="AL75" s="100" t="str">
        <v>Jadun Adebayo</v>
      </c>
      <c r="AM75" s="99" t="str">
        <v>Jeire Adebayo</v>
      </c>
      <c r="AN75">
        <v>0</v>
      </c>
      <c r="AO75" s="100" t="str">
        <v>Jeire Adebayo</v>
      </c>
      <c r="AP75" s="99" t="str">
        <v>Jadun Adebayo</v>
      </c>
      <c r="AQ75">
        <v>1</v>
      </c>
      <c r="AR75" s="100" t="str">
        <v>Jadun Adebayo</v>
      </c>
      <c r="AS75" s="99" t="str">
        <v>Freya Bailey</v>
      </c>
      <c r="AT75">
        <v>0</v>
      </c>
      <c r="AU75" s="100" t="str">
        <v>Freya Bailey</v>
      </c>
    </row>
    <row r="76" spans="15:47" x14ac:dyDescent="0.35">
      <c r="O76" t="str">
        <v>Finn Rocks</v>
      </c>
      <c r="P76" s="99" t="str">
        <v>Jack Cooper</v>
      </c>
      <c r="Q76">
        <v>0</v>
      </c>
      <c r="R76" s="100" t="str">
        <v>Jack Cooper</v>
      </c>
      <c r="S76" s="99" t="str">
        <v>Jack Cooper</v>
      </c>
      <c r="T76">
        <v>0</v>
      </c>
      <c r="U76" s="100" t="str">
        <v>Jack Cooper</v>
      </c>
      <c r="V76" s="99" t="str">
        <v>Jason Georgalas</v>
      </c>
      <c r="W76">
        <v>0</v>
      </c>
      <c r="X76" s="100" t="str">
        <v>Jason Georgalas</v>
      </c>
      <c r="Y76" s="99" t="str">
        <v>Jacob Koreman-Ball</v>
      </c>
      <c r="Z76">
        <v>0</v>
      </c>
      <c r="AA76" s="100" t="str">
        <v>Jacob Koreman-Ball</v>
      </c>
      <c r="AB76" s="99" t="str">
        <v>Finn Rocks</v>
      </c>
      <c r="AC76">
        <v>0</v>
      </c>
      <c r="AD76" s="100" t="str">
        <v>Finn Rocks</v>
      </c>
      <c r="AF76" t="str">
        <v>Freya Ballard</v>
      </c>
      <c r="AG76" s="99" t="str">
        <v>Jadesola Fawehinmi</v>
      </c>
      <c r="AH76">
        <v>0</v>
      </c>
      <c r="AI76" s="100" t="str">
        <v>Jadesola Fawehinmi</v>
      </c>
      <c r="AJ76" s="99" t="str">
        <v>JaneManaka Murisa</v>
      </c>
      <c r="AK76">
        <v>0</v>
      </c>
      <c r="AL76" s="100" t="str">
        <v>JaneManaka Murisa</v>
      </c>
      <c r="AM76" s="99" t="str">
        <v>Jessica Smith</v>
      </c>
      <c r="AN76">
        <v>0</v>
      </c>
      <c r="AO76" s="100" t="str">
        <v>Jessica Smith</v>
      </c>
      <c r="AP76" s="99" t="str">
        <v>JaneManaka Murisa</v>
      </c>
      <c r="AQ76">
        <v>0</v>
      </c>
      <c r="AR76" s="100" t="str">
        <v>JaneManaka Murisa</v>
      </c>
      <c r="AS76" s="99" t="str">
        <v>Freya Ballard</v>
      </c>
      <c r="AT76">
        <v>0</v>
      </c>
      <c r="AU76" s="100" t="str">
        <v>Freya Ballard</v>
      </c>
    </row>
    <row r="77" spans="15:47" x14ac:dyDescent="0.35">
      <c r="O77" t="str">
        <v>Flynn Taylor</v>
      </c>
      <c r="P77" s="99" t="str">
        <v>Jacob Allam</v>
      </c>
      <c r="Q77">
        <v>1</v>
      </c>
      <c r="R77" s="100" t="str">
        <v>Jacob Allam</v>
      </c>
      <c r="S77" s="99" t="str">
        <v>Jacob Allam</v>
      </c>
      <c r="T77">
        <v>0</v>
      </c>
      <c r="U77" s="100" t="str">
        <v>Jacob Allam</v>
      </c>
      <c r="V77" s="99" t="str">
        <v>Jayden Osayande</v>
      </c>
      <c r="W77">
        <v>1</v>
      </c>
      <c r="X77" s="100" t="str">
        <v>Jayden Osayande</v>
      </c>
      <c r="Y77" s="99" t="str">
        <v>Jacob Morley</v>
      </c>
      <c r="Z77">
        <v>0</v>
      </c>
      <c r="AA77" s="100" t="str">
        <v>Jacob Morley</v>
      </c>
      <c r="AB77" s="99" t="str">
        <v>Flynn Taylor</v>
      </c>
      <c r="AC77">
        <v>0</v>
      </c>
      <c r="AD77" s="100" t="str">
        <v>Flynn Taylor</v>
      </c>
      <c r="AF77" t="str">
        <v>Georgia Banyard</v>
      </c>
      <c r="AG77" s="99" t="str">
        <v>Jadun Adebayo</v>
      </c>
      <c r="AH77">
        <v>1</v>
      </c>
      <c r="AI77" s="100" t="str">
        <v>Jadun Adebayo</v>
      </c>
      <c r="AJ77" s="99" t="str">
        <v>Jasmine Baker</v>
      </c>
      <c r="AK77">
        <v>1</v>
      </c>
      <c r="AL77" s="100" t="str">
        <v>Jasmine Baker</v>
      </c>
      <c r="AM77" s="99" t="str">
        <v>Joanne Nichol</v>
      </c>
      <c r="AN77">
        <v>1</v>
      </c>
      <c r="AO77" s="100" t="str">
        <v>Joanne Nichol</v>
      </c>
      <c r="AP77" s="99" t="str">
        <v>Jasmine Baker</v>
      </c>
      <c r="AQ77">
        <v>0</v>
      </c>
      <c r="AR77" s="100" t="str">
        <v>Jasmine Baker</v>
      </c>
      <c r="AS77" s="99" t="str">
        <v>Georgia Banyard</v>
      </c>
      <c r="AT77">
        <v>0</v>
      </c>
      <c r="AU77" s="100" t="str">
        <v>Georgia Banyard</v>
      </c>
    </row>
    <row r="78" spans="15:47" x14ac:dyDescent="0.35">
      <c r="O78" t="str">
        <v>Francesco Valente</v>
      </c>
      <c r="P78" s="99" t="str">
        <v>Jacob Dunne</v>
      </c>
      <c r="Q78">
        <v>0</v>
      </c>
      <c r="R78" s="100" t="str">
        <v>Jacob Dunne</v>
      </c>
      <c r="S78" s="99" t="str">
        <v>Jacob Dunne</v>
      </c>
      <c r="T78">
        <v>0</v>
      </c>
      <c r="U78" s="100" t="str">
        <v>Jacob Dunne</v>
      </c>
      <c r="V78" s="99" t="str">
        <v>JaydenLee Bhaskaran</v>
      </c>
      <c r="W78">
        <v>0</v>
      </c>
      <c r="X78" s="100" t="str">
        <v>JaydenLee Bhaskaran</v>
      </c>
      <c r="Y78" s="99" t="str">
        <v>Jacob Root</v>
      </c>
      <c r="Z78">
        <v>0</v>
      </c>
      <c r="AA78" s="100" t="str">
        <v>Jacob Root</v>
      </c>
      <c r="AB78" s="99" t="str">
        <v>Francesco Valente</v>
      </c>
      <c r="AC78">
        <v>0</v>
      </c>
      <c r="AD78" s="100" t="str">
        <v>Francesco Valente</v>
      </c>
      <c r="AF78" t="str">
        <v>Georgia Coyles</v>
      </c>
      <c r="AG78" s="99" t="str">
        <v>JaneManaka Murisa</v>
      </c>
      <c r="AH78">
        <v>0</v>
      </c>
      <c r="AI78" s="100" t="str">
        <v>JaneManaka Murisa</v>
      </c>
      <c r="AJ78" s="99" t="str">
        <v>Jasmine Smy</v>
      </c>
      <c r="AK78">
        <v>0</v>
      </c>
      <c r="AL78" s="100" t="str">
        <v>Jasmine Smy</v>
      </c>
      <c r="AM78" s="99" t="str">
        <v>Kacie Langton</v>
      </c>
      <c r="AN78">
        <v>0</v>
      </c>
      <c r="AO78" s="100" t="str">
        <v>Kacie Langton</v>
      </c>
      <c r="AP78" s="99" t="str">
        <v>Jasmine Smy</v>
      </c>
      <c r="AQ78">
        <v>0</v>
      </c>
      <c r="AR78" s="100" t="str">
        <v>Jasmine Smy</v>
      </c>
      <c r="AS78" s="99" t="str">
        <v>Georgia Coyles</v>
      </c>
      <c r="AT78">
        <v>0</v>
      </c>
      <c r="AU78" s="100" t="str">
        <v>Georgia Coyles</v>
      </c>
    </row>
    <row r="79" spans="15:47" x14ac:dyDescent="0.35">
      <c r="O79" t="str">
        <v>Francis Bisoni</v>
      </c>
      <c r="P79" s="99" t="str">
        <v>Jacob Hopton</v>
      </c>
      <c r="Q79">
        <v>0</v>
      </c>
      <c r="R79" s="100" t="str">
        <v>Jacob Hopton</v>
      </c>
      <c r="S79" s="99" t="str">
        <v>Jacob Koreman-Ball</v>
      </c>
      <c r="T79">
        <v>0</v>
      </c>
      <c r="U79" s="100" t="str">
        <v>Jacob Koreman-Ball</v>
      </c>
      <c r="V79" s="99" t="str">
        <v>Jesse Frost</v>
      </c>
      <c r="W79">
        <v>0</v>
      </c>
      <c r="X79" s="100" t="str">
        <v>Jesse Frost</v>
      </c>
      <c r="Y79" s="99" t="str">
        <v>Jacob Wadley</v>
      </c>
      <c r="Z79">
        <v>1</v>
      </c>
      <c r="AA79" s="100" t="str">
        <v>Jacob Wadley</v>
      </c>
      <c r="AB79" s="99" t="str">
        <v>Francis Bisoni</v>
      </c>
      <c r="AC79">
        <v>0</v>
      </c>
      <c r="AD79" s="100" t="str">
        <v>Francis Bisoni</v>
      </c>
      <c r="AF79" t="str">
        <v>Georgia Duckworth</v>
      </c>
      <c r="AG79" s="99" t="str">
        <v>Jasmine Baker</v>
      </c>
      <c r="AH79">
        <v>0</v>
      </c>
      <c r="AI79" s="100" t="str">
        <v>Jasmine Baker</v>
      </c>
      <c r="AJ79" s="99" t="str">
        <v>Jeire Adebayo</v>
      </c>
      <c r="AK79">
        <v>0</v>
      </c>
      <c r="AL79" s="100" t="str">
        <v>Jeire Adebayo</v>
      </c>
      <c r="AM79" s="99" t="str">
        <v>Katherine Blanshard</v>
      </c>
      <c r="AN79">
        <v>0</v>
      </c>
      <c r="AO79" s="100" t="str">
        <v>Katherine Blanshard</v>
      </c>
      <c r="AP79" s="99" t="str">
        <v>Jeire Adebayo</v>
      </c>
      <c r="AQ79">
        <v>0</v>
      </c>
      <c r="AR79" s="100" t="str">
        <v>Jeire Adebayo</v>
      </c>
      <c r="AS79" s="99" t="str">
        <v>Georgia Duckworth</v>
      </c>
      <c r="AT79">
        <v>0</v>
      </c>
      <c r="AU79" s="100" t="str">
        <v>Georgia Duckworth</v>
      </c>
    </row>
    <row r="80" spans="15:47" x14ac:dyDescent="0.35">
      <c r="O80" t="str">
        <v>Fred Town</v>
      </c>
      <c r="P80" s="99" t="str">
        <v>Jacob Koreman-Ball</v>
      </c>
      <c r="Q80">
        <v>0</v>
      </c>
      <c r="R80" s="100" t="str">
        <v>Jacob Koreman-Ball</v>
      </c>
      <c r="S80" s="99" t="str">
        <v>Jacob Morley</v>
      </c>
      <c r="T80">
        <v>0</v>
      </c>
      <c r="U80" s="100" t="str">
        <v>Jacob Morley</v>
      </c>
      <c r="V80" s="99" t="str">
        <v>Jesse Osayande</v>
      </c>
      <c r="W80">
        <v>0</v>
      </c>
      <c r="X80" s="100" t="str">
        <v>Jesse Osayande</v>
      </c>
      <c r="Y80" s="99" t="str">
        <v>Jake whybrow</v>
      </c>
      <c r="Z80">
        <v>0</v>
      </c>
      <c r="AA80" s="100" t="str">
        <v>Jake whybrow</v>
      </c>
      <c r="AB80" s="99" t="str">
        <v>Fred Town</v>
      </c>
      <c r="AC80">
        <v>0</v>
      </c>
      <c r="AD80" s="100" t="str">
        <v>Fred Town</v>
      </c>
      <c r="AF80" t="str">
        <v>Grace Cooper</v>
      </c>
      <c r="AG80" s="99" t="str">
        <v>Jeire Adebayo</v>
      </c>
      <c r="AH80">
        <v>0</v>
      </c>
      <c r="AI80" s="100" t="str">
        <v>Jeire Adebayo</v>
      </c>
      <c r="AJ80" s="99" t="str">
        <v>Joanne Nichol</v>
      </c>
      <c r="AK80">
        <v>0</v>
      </c>
      <c r="AL80" s="100" t="str">
        <v>Joanne Nichol</v>
      </c>
      <c r="AM80" s="99" t="str">
        <v>Katie Hill</v>
      </c>
      <c r="AN80">
        <v>0</v>
      </c>
      <c r="AO80" s="100" t="str">
        <v>Katie Hill</v>
      </c>
      <c r="AP80" s="99" t="str">
        <v>Jessica Smith</v>
      </c>
      <c r="AQ80">
        <v>0</v>
      </c>
      <c r="AR80" s="100" t="str">
        <v>Jessica Smith</v>
      </c>
      <c r="AS80" s="99" t="str">
        <v>Grace Cooper</v>
      </c>
      <c r="AT80">
        <v>0</v>
      </c>
      <c r="AU80" s="100" t="str">
        <v>Grace Cooper</v>
      </c>
    </row>
    <row r="81" spans="15:47" x14ac:dyDescent="0.35">
      <c r="O81" t="str">
        <v>Freddie Barrett</v>
      </c>
      <c r="P81" s="99" t="str">
        <v>Jacob Morley</v>
      </c>
      <c r="Q81">
        <v>0</v>
      </c>
      <c r="R81" s="100" t="str">
        <v>Jacob Morley</v>
      </c>
      <c r="S81" s="99" t="str">
        <v>Jacob Root</v>
      </c>
      <c r="T81">
        <v>0</v>
      </c>
      <c r="U81" s="100" t="str">
        <v>Jacob Root</v>
      </c>
      <c r="V81" s="99" t="str">
        <v>Joe Howard</v>
      </c>
      <c r="W81">
        <v>0</v>
      </c>
      <c r="X81" s="100" t="str">
        <v>Joe Howard</v>
      </c>
      <c r="Y81" s="99" t="str">
        <v>James Heath</v>
      </c>
      <c r="Z81">
        <v>0</v>
      </c>
      <c r="AA81" s="100" t="str">
        <v>James Heath</v>
      </c>
      <c r="AB81" s="99" t="str">
        <v>Freddie Barrett</v>
      </c>
      <c r="AC81">
        <v>0</v>
      </c>
      <c r="AD81" s="100" t="str">
        <v>Freddie Barrett</v>
      </c>
      <c r="AF81" t="str">
        <v>Grace Loomes</v>
      </c>
      <c r="AG81" s="99" t="str">
        <v>Joanne Nichol</v>
      </c>
      <c r="AH81">
        <v>1</v>
      </c>
      <c r="AI81" s="100" t="str">
        <v>Joanne Nichol</v>
      </c>
      <c r="AJ81" s="99" t="str">
        <v>Katherine Blanshard</v>
      </c>
      <c r="AK81">
        <v>0</v>
      </c>
      <c r="AL81" s="100" t="str">
        <v>Katherine Blanshard</v>
      </c>
      <c r="AM81" s="99" t="str">
        <v>Lacey Martell-Smith</v>
      </c>
      <c r="AN81">
        <v>1</v>
      </c>
      <c r="AO81" s="100" t="str">
        <v>Lacey Martell-Smith</v>
      </c>
      <c r="AP81" s="99" t="str">
        <v>Joanne Nichol</v>
      </c>
      <c r="AQ81">
        <v>0</v>
      </c>
      <c r="AR81" s="100" t="str">
        <v>Joanne Nichol</v>
      </c>
      <c r="AS81" s="99" t="str">
        <v>Grace Loomes</v>
      </c>
      <c r="AT81">
        <v>0</v>
      </c>
      <c r="AU81" s="100" t="str">
        <v>Grace Loomes</v>
      </c>
    </row>
    <row r="82" spans="15:47" x14ac:dyDescent="0.35">
      <c r="O82" t="str">
        <v>Freddie Finbra</v>
      </c>
      <c r="P82" s="99" t="str">
        <v>Jacob Root</v>
      </c>
      <c r="Q82">
        <v>1</v>
      </c>
      <c r="R82" s="100" t="str">
        <v>Jacob Root</v>
      </c>
      <c r="S82" s="99" t="str">
        <v>Jacob Wadley</v>
      </c>
      <c r="T82">
        <v>0</v>
      </c>
      <c r="U82" s="100" t="str">
        <v>Jacob Wadley</v>
      </c>
      <c r="V82" s="99" t="str">
        <v>Josh Dinwiddle</v>
      </c>
      <c r="W82">
        <v>0</v>
      </c>
      <c r="X82" s="100" t="str">
        <v>Josh Dinwiddle</v>
      </c>
      <c r="Y82" s="99" t="str">
        <v>Jason Georgalas</v>
      </c>
      <c r="Z82">
        <v>1</v>
      </c>
      <c r="AA82" s="100" t="str">
        <v>Jason Georgalas</v>
      </c>
      <c r="AB82" s="99" t="str">
        <v>Freddie Finbra</v>
      </c>
      <c r="AC82">
        <v>0</v>
      </c>
      <c r="AD82" s="100" t="str">
        <v>Freddie Finbra</v>
      </c>
      <c r="AF82" t="str">
        <v>Hannah Root</v>
      </c>
      <c r="AG82" s="99" t="str">
        <v>Kacie Langton</v>
      </c>
      <c r="AH82">
        <v>0</v>
      </c>
      <c r="AI82" s="100" t="str">
        <v>Kacie Langton</v>
      </c>
      <c r="AJ82" s="99" t="str">
        <v>Katie Hill</v>
      </c>
      <c r="AK82">
        <v>0</v>
      </c>
      <c r="AL82" s="100" t="str">
        <v>Katie Hill</v>
      </c>
      <c r="AM82" s="99" t="str">
        <v>Leila Nicholls</v>
      </c>
      <c r="AN82">
        <v>0</v>
      </c>
      <c r="AO82" s="100" t="str">
        <v>Leila Nicholls</v>
      </c>
      <c r="AP82" s="99" t="str">
        <v>Katherine Blanshard</v>
      </c>
      <c r="AQ82">
        <v>1</v>
      </c>
      <c r="AR82" s="100" t="str">
        <v>Katherine Blanshard</v>
      </c>
      <c r="AS82" s="99" t="str">
        <v>Hannah Root</v>
      </c>
      <c r="AT82">
        <v>0</v>
      </c>
      <c r="AU82" s="100" t="str">
        <v>Hannah Root</v>
      </c>
    </row>
    <row r="83" spans="15:47" x14ac:dyDescent="0.35">
      <c r="O83" t="str">
        <v>Freddie Orr</v>
      </c>
      <c r="P83" s="99" t="str">
        <v>Jacob Wadley</v>
      </c>
      <c r="Q83">
        <v>1</v>
      </c>
      <c r="R83" s="100" t="str">
        <v>Jacob Wadley</v>
      </c>
      <c r="S83" s="99" t="str">
        <v>Jake whybrow</v>
      </c>
      <c r="T83">
        <v>1</v>
      </c>
      <c r="U83" s="100" t="str">
        <v>Jake whybrow</v>
      </c>
      <c r="V83" s="99" t="str">
        <v>Josh Harding</v>
      </c>
      <c r="W83">
        <v>1</v>
      </c>
      <c r="X83" s="100" t="str">
        <v>Josh Harding</v>
      </c>
      <c r="Y83" s="99" t="str">
        <v>Jayden Osayande</v>
      </c>
      <c r="Z83">
        <v>0</v>
      </c>
      <c r="AA83" s="100" t="str">
        <v>Jayden Osayande</v>
      </c>
      <c r="AB83" s="99" t="str">
        <v>Freddie Orr</v>
      </c>
      <c r="AC83">
        <v>0</v>
      </c>
      <c r="AD83" s="100" t="str">
        <v>Freddie Orr</v>
      </c>
      <c r="AF83" t="str">
        <v>Harmonie Smithers</v>
      </c>
      <c r="AG83" s="99" t="str">
        <v>Katherine Blanshard</v>
      </c>
      <c r="AH83">
        <v>0</v>
      </c>
      <c r="AI83" s="100" t="str">
        <v>Katherine Blanshard</v>
      </c>
      <c r="AJ83" s="99" t="str">
        <v>Lacey Martell-Smith</v>
      </c>
      <c r="AK83">
        <v>0</v>
      </c>
      <c r="AL83" s="100" t="str">
        <v>Lacey Martell-Smith</v>
      </c>
      <c r="AM83" s="99" t="str">
        <v>Lexi Henry</v>
      </c>
      <c r="AN83">
        <v>0</v>
      </c>
      <c r="AO83" s="100" t="str">
        <v>Lexi Henry</v>
      </c>
      <c r="AP83" s="99" t="str">
        <v>Katie Hill</v>
      </c>
      <c r="AQ83">
        <v>0</v>
      </c>
      <c r="AR83" s="100" t="str">
        <v>Katie Hill</v>
      </c>
      <c r="AS83" s="99" t="str">
        <v>Harmonie Smithers</v>
      </c>
      <c r="AT83">
        <v>0</v>
      </c>
      <c r="AU83" s="100" t="str">
        <v>Harmonie Smithers</v>
      </c>
    </row>
    <row r="84" spans="15:47" x14ac:dyDescent="0.35">
      <c r="O84" t="str">
        <v>Frederic Sibbring</v>
      </c>
      <c r="P84" s="99" t="str">
        <v>Jake whybrow</v>
      </c>
      <c r="Q84">
        <v>0</v>
      </c>
      <c r="R84" s="100" t="str">
        <v>Jake whybrow</v>
      </c>
      <c r="S84" s="99" t="str">
        <v>James Heath</v>
      </c>
      <c r="T84">
        <v>1</v>
      </c>
      <c r="U84" s="100" t="str">
        <v>James Heath</v>
      </c>
      <c r="V84" s="99" t="str">
        <v>Joshua Ekunday</v>
      </c>
      <c r="W84">
        <v>0</v>
      </c>
      <c r="X84" s="100" t="str">
        <v>Joshua Ekunday</v>
      </c>
      <c r="Y84" s="99" t="str">
        <v>JaydenLee Bhaskaran</v>
      </c>
      <c r="Z84">
        <v>0</v>
      </c>
      <c r="AA84" s="100" t="str">
        <v>JaydenLee Bhaskaran</v>
      </c>
      <c r="AB84" s="99" t="str">
        <v>Frederic Sibbring</v>
      </c>
      <c r="AC84">
        <v>0</v>
      </c>
      <c r="AD84" s="100" t="str">
        <v>Frederic Sibbring</v>
      </c>
      <c r="AF84" t="str">
        <v>Harriet Morgan</v>
      </c>
      <c r="AG84" s="99" t="str">
        <v>Katie Hill</v>
      </c>
      <c r="AH84">
        <v>0</v>
      </c>
      <c r="AI84" s="100" t="str">
        <v>Katie Hill</v>
      </c>
      <c r="AJ84" s="99" t="str">
        <v>Layla Gosling</v>
      </c>
      <c r="AK84">
        <v>0</v>
      </c>
      <c r="AL84" s="100" t="str">
        <v>Layla Gosling</v>
      </c>
      <c r="AM84" s="99" t="str">
        <v>Lexie Koreman-Ball</v>
      </c>
      <c r="AN84">
        <v>1</v>
      </c>
      <c r="AO84" s="100" t="str">
        <v>Lexie Koreman-Ball</v>
      </c>
      <c r="AP84" s="99" t="str">
        <v>Lacey Martell-Smith</v>
      </c>
      <c r="AQ84">
        <v>1</v>
      </c>
      <c r="AR84" s="100" t="str">
        <v>Lacey Martell-Smith</v>
      </c>
      <c r="AS84" s="99" t="str">
        <v>Harriet Morgan</v>
      </c>
      <c r="AT84">
        <v>0</v>
      </c>
      <c r="AU84" s="100" t="str">
        <v>Harriet Morgan</v>
      </c>
    </row>
    <row r="85" spans="15:47" x14ac:dyDescent="0.35">
      <c r="O85" t="str">
        <v>Gregory Crane</v>
      </c>
      <c r="P85" s="99" t="str">
        <v>Jayden Osayande</v>
      </c>
      <c r="Q85">
        <v>0</v>
      </c>
      <c r="R85" s="100" t="str">
        <v>Jayden Osayande</v>
      </c>
      <c r="S85" s="99" t="str">
        <v>Jason Georgalas</v>
      </c>
      <c r="T85">
        <v>1</v>
      </c>
      <c r="U85" s="100" t="str">
        <v>Jason Georgalas</v>
      </c>
      <c r="V85" s="99" t="str">
        <v>Joshua Roberts</v>
      </c>
      <c r="W85">
        <v>0</v>
      </c>
      <c r="X85" s="100" t="str">
        <v>Joshua Roberts</v>
      </c>
      <c r="Y85" s="99" t="str">
        <v>Jesse Frost</v>
      </c>
      <c r="Z85">
        <v>0</v>
      </c>
      <c r="AA85" s="100" t="str">
        <v>Jesse Frost</v>
      </c>
      <c r="AB85" s="99" t="str">
        <v>Gregory Crane</v>
      </c>
      <c r="AC85">
        <v>0</v>
      </c>
      <c r="AD85" s="100" t="str">
        <v>Gregory Crane</v>
      </c>
      <c r="AF85" t="str">
        <v>Harriet Vine</v>
      </c>
      <c r="AG85" s="99" t="str">
        <v>Kirsten Townsend</v>
      </c>
      <c r="AH85">
        <v>0</v>
      </c>
      <c r="AI85" s="100" t="str">
        <v>Kirsten Townsend</v>
      </c>
      <c r="AJ85" s="99" t="str">
        <v>Leila Nicholls</v>
      </c>
      <c r="AK85">
        <v>1</v>
      </c>
      <c r="AL85" s="100" t="str">
        <v>Leila Nicholls</v>
      </c>
      <c r="AM85" s="99" t="str">
        <v>Liara Ronan</v>
      </c>
      <c r="AN85">
        <v>1</v>
      </c>
      <c r="AO85" s="100" t="str">
        <v>Liara Ronan</v>
      </c>
      <c r="AP85" s="99" t="str">
        <v>Layla Gosling</v>
      </c>
      <c r="AQ85">
        <v>0</v>
      </c>
      <c r="AR85" s="100" t="str">
        <v>Layla Gosling</v>
      </c>
      <c r="AS85" s="99" t="str">
        <v>Harriet Vine</v>
      </c>
      <c r="AT85">
        <v>0</v>
      </c>
      <c r="AU85" s="100" t="str">
        <v>Harriet Vine</v>
      </c>
    </row>
    <row r="86" spans="15:47" x14ac:dyDescent="0.35">
      <c r="O86" t="str">
        <v>Gregory Fry</v>
      </c>
      <c r="P86" s="99" t="str">
        <v>JaydenLee Bhaskaran</v>
      </c>
      <c r="Q86">
        <v>0</v>
      </c>
      <c r="R86" s="100" t="str">
        <v>JaydenLee Bhaskaran</v>
      </c>
      <c r="S86" s="99" t="str">
        <v>Jayden Osayande</v>
      </c>
      <c r="T86">
        <v>0</v>
      </c>
      <c r="U86" s="100" t="str">
        <v>Jayden Osayande</v>
      </c>
      <c r="V86" s="99" t="str">
        <v>Joshua Seaman</v>
      </c>
      <c r="W86">
        <v>1</v>
      </c>
      <c r="X86" s="100" t="str">
        <v>Joshua Seaman</v>
      </c>
      <c r="Y86" s="99" t="str">
        <v>Jesse Osayande</v>
      </c>
      <c r="Z86">
        <v>1</v>
      </c>
      <c r="AA86" s="100" t="str">
        <v>Jesse Osayande</v>
      </c>
      <c r="AB86" s="99" t="str">
        <v>Gregory Fry</v>
      </c>
      <c r="AC86">
        <v>0</v>
      </c>
      <c r="AD86" s="100" t="str">
        <v>Gregory Fry</v>
      </c>
      <c r="AF86" t="str">
        <v>Helena Fairbank</v>
      </c>
      <c r="AG86" s="99" t="str">
        <v>Lacey Martell-Smith</v>
      </c>
      <c r="AH86">
        <v>0</v>
      </c>
      <c r="AI86" s="100" t="str">
        <v>Lacey Martell-Smith</v>
      </c>
      <c r="AJ86" s="99" t="str">
        <v>Lexi Henry</v>
      </c>
      <c r="AK86">
        <v>0</v>
      </c>
      <c r="AL86" s="100" t="str">
        <v>Lexi Henry</v>
      </c>
      <c r="AM86" s="99" t="str">
        <v>Lily Addington</v>
      </c>
      <c r="AN86">
        <v>1</v>
      </c>
      <c r="AO86" s="100" t="str">
        <v>Lily Addington</v>
      </c>
      <c r="AP86" s="99" t="str">
        <v>Leila Nicholls</v>
      </c>
      <c r="AQ86">
        <v>1</v>
      </c>
      <c r="AR86" s="100" t="str">
        <v>Leila Nicholls</v>
      </c>
      <c r="AS86" s="99" t="str">
        <v>Helena Fairbank</v>
      </c>
      <c r="AT86">
        <v>0</v>
      </c>
      <c r="AU86" s="100" t="str">
        <v>Helena Fairbank</v>
      </c>
    </row>
    <row r="87" spans="15:47" x14ac:dyDescent="0.35">
      <c r="O87" t="str">
        <v>Harrison Cumner</v>
      </c>
      <c r="P87" s="99" t="str">
        <v>Jesse Frost</v>
      </c>
      <c r="Q87">
        <v>0</v>
      </c>
      <c r="R87" s="100" t="str">
        <v>Jesse Frost</v>
      </c>
      <c r="S87" s="99" t="str">
        <v>JaydenLee Bhaskaran</v>
      </c>
      <c r="T87">
        <v>0</v>
      </c>
      <c r="U87" s="100" t="str">
        <v>JaydenLee Bhaskaran</v>
      </c>
      <c r="V87" s="99" t="str">
        <v>Joshua Westall</v>
      </c>
      <c r="W87">
        <v>0</v>
      </c>
      <c r="X87" s="100" t="str">
        <v>Joshua Westall</v>
      </c>
      <c r="Y87" s="99" t="str">
        <v>Joe Howard</v>
      </c>
      <c r="Z87">
        <v>0</v>
      </c>
      <c r="AA87" s="100" t="str">
        <v>Joe Howard</v>
      </c>
      <c r="AB87" s="99" t="str">
        <v>Harrison Cumner</v>
      </c>
      <c r="AC87">
        <v>0</v>
      </c>
      <c r="AD87" s="100" t="str">
        <v>Harrison Cumner</v>
      </c>
      <c r="AF87" t="str">
        <v>Holiness Ohumende</v>
      </c>
      <c r="AG87" s="99" t="str">
        <v>Layla Gosling</v>
      </c>
      <c r="AH87">
        <v>0</v>
      </c>
      <c r="AI87" s="100" t="str">
        <v>Layla Gosling</v>
      </c>
      <c r="AJ87" s="99" t="str">
        <v>Lexie Koreman-Ball</v>
      </c>
      <c r="AK87">
        <v>0</v>
      </c>
      <c r="AL87" s="100" t="str">
        <v>Lexie Koreman-Ball</v>
      </c>
      <c r="AM87" s="99" t="str">
        <v>Lily Tyler</v>
      </c>
      <c r="AN87">
        <v>0</v>
      </c>
      <c r="AO87" s="100" t="str">
        <v>Lily Tyler</v>
      </c>
      <c r="AP87" s="99" t="str">
        <v>Lexi Henry</v>
      </c>
      <c r="AQ87">
        <v>0</v>
      </c>
      <c r="AR87" s="100" t="str">
        <v>Lexi Henry</v>
      </c>
      <c r="AS87" s="99" t="str">
        <v>Holiness Ohumende</v>
      </c>
      <c r="AT87">
        <v>0</v>
      </c>
      <c r="AU87" s="100" t="str">
        <v>Holiness Ohumende</v>
      </c>
    </row>
    <row r="88" spans="15:47" x14ac:dyDescent="0.35">
      <c r="O88" t="str">
        <v>Harrison Miller</v>
      </c>
      <c r="P88" s="99" t="str">
        <v>Jesse Osayande</v>
      </c>
      <c r="Q88">
        <v>1</v>
      </c>
      <c r="R88" s="100" t="str">
        <v>Jesse Osayande</v>
      </c>
      <c r="S88" s="99" t="str">
        <v>Jesse Frost</v>
      </c>
      <c r="T88">
        <v>1</v>
      </c>
      <c r="U88" s="100" t="str">
        <v>Jesse Frost</v>
      </c>
      <c r="V88" s="99" t="str">
        <v>Joshua Weymouth</v>
      </c>
      <c r="W88">
        <v>1</v>
      </c>
      <c r="X88" s="100" t="str">
        <v>Joshua Weymouth</v>
      </c>
      <c r="Y88" s="99" t="str">
        <v>Josh Dinwiddle</v>
      </c>
      <c r="Z88">
        <v>1</v>
      </c>
      <c r="AA88" s="100" t="str">
        <v>Josh Dinwiddle</v>
      </c>
      <c r="AB88" s="99" t="str">
        <v>Harrison Miller</v>
      </c>
      <c r="AC88">
        <v>0</v>
      </c>
      <c r="AD88" s="100" t="str">
        <v>Harrison Miller</v>
      </c>
      <c r="AF88" t="str">
        <v>Holly Bullard</v>
      </c>
      <c r="AG88" s="99" t="str">
        <v>Leila Nicholls</v>
      </c>
      <c r="AH88">
        <v>0</v>
      </c>
      <c r="AI88" s="100" t="str">
        <v>Leila Nicholls</v>
      </c>
      <c r="AJ88" s="99" t="str">
        <v>Liara Ronan</v>
      </c>
      <c r="AK88">
        <v>0</v>
      </c>
      <c r="AL88" s="100" t="str">
        <v>Liara Ronan</v>
      </c>
      <c r="AM88" s="99" t="str">
        <v>Lisa Ndungu</v>
      </c>
      <c r="AN88">
        <v>1</v>
      </c>
      <c r="AO88" s="100" t="str">
        <v>Lisa Ndungu</v>
      </c>
      <c r="AP88" s="99" t="str">
        <v>Lexie Koreman-Ball</v>
      </c>
      <c r="AQ88">
        <v>0</v>
      </c>
      <c r="AR88" s="100" t="str">
        <v>Lexie Koreman-Ball</v>
      </c>
      <c r="AS88" s="99" t="str">
        <v>Holly Bullard</v>
      </c>
      <c r="AT88">
        <v>0</v>
      </c>
      <c r="AU88" s="100" t="str">
        <v>Holly Bullard</v>
      </c>
    </row>
    <row r="89" spans="15:47" x14ac:dyDescent="0.35">
      <c r="O89" t="str">
        <v>Harry Jeffery</v>
      </c>
      <c r="P89" s="99" t="str">
        <v>Joe Howard</v>
      </c>
      <c r="Q89">
        <v>1</v>
      </c>
      <c r="R89" s="100" t="str">
        <v>Joe Howard</v>
      </c>
      <c r="S89" s="99" t="str">
        <v>Jesse Osayande</v>
      </c>
      <c r="T89">
        <v>1</v>
      </c>
      <c r="U89" s="100" t="str">
        <v>Jesse Osayande</v>
      </c>
      <c r="V89" s="99" t="str">
        <v>Josiah Chester</v>
      </c>
      <c r="W89">
        <v>1</v>
      </c>
      <c r="X89" s="100" t="str">
        <v>Josiah Chester</v>
      </c>
      <c r="Y89" s="99" t="str">
        <v>Josh Harding</v>
      </c>
      <c r="Z89">
        <v>0</v>
      </c>
      <c r="AA89" s="100" t="str">
        <v>Josh Harding</v>
      </c>
      <c r="AB89" s="99" t="str">
        <v>Harry Jeffery</v>
      </c>
      <c r="AC89">
        <v>0</v>
      </c>
      <c r="AD89" s="100" t="str">
        <v>Harry Jeffery</v>
      </c>
      <c r="AF89" t="str">
        <v>Hope Ohumende</v>
      </c>
      <c r="AG89" s="99" t="str">
        <v>Lexi Henry</v>
      </c>
      <c r="AH89">
        <v>0</v>
      </c>
      <c r="AI89" s="100" t="str">
        <v>Lexi Henry</v>
      </c>
      <c r="AJ89" s="99" t="str">
        <v>Lily Addington</v>
      </c>
      <c r="AK89">
        <v>0</v>
      </c>
      <c r="AL89" s="100" t="str">
        <v>Lily Addington</v>
      </c>
      <c r="AM89" s="99" t="str">
        <v>Lois Keen</v>
      </c>
      <c r="AN89">
        <v>0</v>
      </c>
      <c r="AO89" s="100" t="str">
        <v>Lois Keen</v>
      </c>
      <c r="AP89" s="99" t="str">
        <v>Liara Ronan</v>
      </c>
      <c r="AQ89">
        <v>0</v>
      </c>
      <c r="AR89" s="100" t="str">
        <v>Liara Ronan</v>
      </c>
      <c r="AS89" s="99" t="str">
        <v>Hope Ohumende</v>
      </c>
      <c r="AT89">
        <v>0</v>
      </c>
      <c r="AU89" s="100" t="str">
        <v>Hope Ohumende</v>
      </c>
    </row>
    <row r="90" spans="15:47" x14ac:dyDescent="0.35">
      <c r="O90" t="str">
        <v>Harry Nixon</v>
      </c>
      <c r="P90" s="99" t="str">
        <v>Josh Harding</v>
      </c>
      <c r="Q90">
        <v>0</v>
      </c>
      <c r="R90" s="100" t="str">
        <v>Josh Harding</v>
      </c>
      <c r="S90" s="99" t="str">
        <v>Joe Howard</v>
      </c>
      <c r="T90">
        <v>0</v>
      </c>
      <c r="U90" s="100" t="str">
        <v>Joe Howard</v>
      </c>
      <c r="V90" s="99" t="str">
        <v>Jude Court</v>
      </c>
      <c r="W90">
        <v>0</v>
      </c>
      <c r="X90" s="100" t="str">
        <v>Jude Court</v>
      </c>
      <c r="Y90" s="99" t="str">
        <v>Joshua Ekunday</v>
      </c>
      <c r="Z90">
        <v>0</v>
      </c>
      <c r="AA90" s="100" t="str">
        <v>Joshua Ekunday</v>
      </c>
      <c r="AB90" s="99" t="str">
        <v>Harry Nixon</v>
      </c>
      <c r="AC90">
        <v>0</v>
      </c>
      <c r="AD90" s="100" t="str">
        <v>Harry Nixon</v>
      </c>
      <c r="AF90" t="str">
        <v>Imogen Bucys</v>
      </c>
      <c r="AG90" s="99" t="str">
        <v>Lexie Koreman-Ball</v>
      </c>
      <c r="AH90">
        <v>0</v>
      </c>
      <c r="AI90" s="100" t="str">
        <v>Lexie Koreman-Ball</v>
      </c>
      <c r="AJ90" s="99" t="str">
        <v>Lily Tyler</v>
      </c>
      <c r="AK90">
        <v>0</v>
      </c>
      <c r="AL90" s="100" t="str">
        <v>Lily Tyler</v>
      </c>
      <c r="AM90" s="99" t="str">
        <v>Lucy Frank</v>
      </c>
      <c r="AN90">
        <v>0</v>
      </c>
      <c r="AO90" s="100" t="str">
        <v>Lucy Frank</v>
      </c>
      <c r="AP90" s="99" t="str">
        <v>Lily Addington</v>
      </c>
      <c r="AQ90">
        <v>0</v>
      </c>
      <c r="AR90" s="100" t="str">
        <v>Lily Addington</v>
      </c>
      <c r="AS90" s="99" t="str">
        <v>Imogen Bucys</v>
      </c>
      <c r="AT90">
        <v>0</v>
      </c>
      <c r="AU90" s="100" t="str">
        <v>Imogen Bucys</v>
      </c>
    </row>
    <row r="91" spans="15:47" x14ac:dyDescent="0.35">
      <c r="O91" t="str">
        <v>Harry Tilley</v>
      </c>
      <c r="P91" s="99" t="str">
        <v>Joshua Ekunday</v>
      </c>
      <c r="Q91">
        <v>1</v>
      </c>
      <c r="R91" s="100" t="str">
        <v>Joshua Ekunday</v>
      </c>
      <c r="S91" s="99" t="str">
        <v>Josh Dinwiddle</v>
      </c>
      <c r="T91">
        <v>1</v>
      </c>
      <c r="U91" s="100" t="str">
        <v>Josh Dinwiddle</v>
      </c>
      <c r="V91" s="99" t="str">
        <v>Kai Glanville</v>
      </c>
      <c r="W91">
        <v>1</v>
      </c>
      <c r="X91" s="100" t="str">
        <v>Kai Glanville</v>
      </c>
      <c r="Y91" s="99" t="str">
        <v>Joshua Roberts</v>
      </c>
      <c r="Z91">
        <v>1</v>
      </c>
      <c r="AA91" s="100" t="str">
        <v>Joshua Roberts</v>
      </c>
      <c r="AB91" s="99" t="str">
        <v>Harry Tilley</v>
      </c>
      <c r="AC91">
        <v>0</v>
      </c>
      <c r="AD91" s="100" t="str">
        <v>Harry Tilley</v>
      </c>
      <c r="AF91" t="str">
        <v>Imogen Stringer</v>
      </c>
      <c r="AG91" s="99" t="str">
        <v>Liara Ronan</v>
      </c>
      <c r="AH91">
        <v>1</v>
      </c>
      <c r="AI91" s="100" t="str">
        <v>Liara Ronan</v>
      </c>
      <c r="AJ91" s="99" t="str">
        <v>Lois Keen</v>
      </c>
      <c r="AK91">
        <v>1</v>
      </c>
      <c r="AL91" s="100" t="str">
        <v>Lois Keen</v>
      </c>
      <c r="AM91" s="99" t="str">
        <v>Lucy Thompson</v>
      </c>
      <c r="AN91">
        <v>1</v>
      </c>
      <c r="AO91" s="100" t="str">
        <v>Lucy Thompson</v>
      </c>
      <c r="AP91" s="99" t="str">
        <v>Lily Tyler</v>
      </c>
      <c r="AQ91">
        <v>1</v>
      </c>
      <c r="AR91" s="100" t="str">
        <v>Lily Tyler</v>
      </c>
      <c r="AS91" s="99" t="str">
        <v>Imogen Stringer</v>
      </c>
      <c r="AT91">
        <v>0</v>
      </c>
      <c r="AU91" s="100" t="str">
        <v>Imogen Stringer</v>
      </c>
    </row>
    <row r="92" spans="15:47" x14ac:dyDescent="0.35">
      <c r="O92" t="str">
        <v>Harry Tyrrell</v>
      </c>
      <c r="P92" s="99" t="str">
        <v>Joshua Roberts</v>
      </c>
      <c r="Q92">
        <v>0</v>
      </c>
      <c r="R92" s="100" t="str">
        <v>Joshua Roberts</v>
      </c>
      <c r="S92" s="99" t="str">
        <v>Joshua Ekunday</v>
      </c>
      <c r="T92">
        <v>1</v>
      </c>
      <c r="U92" s="100" t="str">
        <v>Joshua Ekunday</v>
      </c>
      <c r="V92" s="99" t="str">
        <v>Kester Waterman</v>
      </c>
      <c r="W92">
        <v>1</v>
      </c>
      <c r="X92" s="100" t="str">
        <v>Kester Waterman</v>
      </c>
      <c r="Y92" s="99" t="str">
        <v>Joshua Seaman</v>
      </c>
      <c r="Z92">
        <v>0</v>
      </c>
      <c r="AA92" s="100" t="str">
        <v>Joshua Seaman</v>
      </c>
      <c r="AB92" s="99" t="str">
        <v>Harry Tyrrell</v>
      </c>
      <c r="AC92">
        <v>0</v>
      </c>
      <c r="AD92" s="100" t="str">
        <v>Harry Tyrrell</v>
      </c>
      <c r="AF92" t="str">
        <v>Iris Pampapathi</v>
      </c>
      <c r="AG92" s="99" t="str">
        <v>Lily Addington</v>
      </c>
      <c r="AH92">
        <v>0</v>
      </c>
      <c r="AI92" s="100" t="str">
        <v>Lily Addington</v>
      </c>
      <c r="AJ92" s="99" t="str">
        <v>Lucilla Visintin</v>
      </c>
      <c r="AK92">
        <v>0</v>
      </c>
      <c r="AL92" s="100" t="str">
        <v>Lucilla Visintin</v>
      </c>
      <c r="AM92" s="99" t="str">
        <v>Lyla Belshaw</v>
      </c>
      <c r="AN92">
        <v>0</v>
      </c>
      <c r="AO92" s="100" t="str">
        <v>Lyla Belshaw</v>
      </c>
      <c r="AP92" s="99" t="str">
        <v>Lois Keen</v>
      </c>
      <c r="AQ92">
        <v>0</v>
      </c>
      <c r="AR92" s="100" t="str">
        <v>Lois Keen</v>
      </c>
      <c r="AS92" s="99" t="str">
        <v>Iris Pampapathi</v>
      </c>
      <c r="AT92">
        <v>0</v>
      </c>
      <c r="AU92" s="100" t="str">
        <v>Iris Pampapathi</v>
      </c>
    </row>
    <row r="93" spans="15:47" x14ac:dyDescent="0.35">
      <c r="O93" t="str">
        <v>Hayden Fox</v>
      </c>
      <c r="P93" s="99" t="str">
        <v>Joshua Seaman</v>
      </c>
      <c r="Q93">
        <v>0</v>
      </c>
      <c r="R93" s="100" t="str">
        <v>Joshua Seaman</v>
      </c>
      <c r="S93" s="99" t="str">
        <v>Joshua Roberts</v>
      </c>
      <c r="T93">
        <v>0</v>
      </c>
      <c r="U93" s="100" t="str">
        <v>Joshua Roberts</v>
      </c>
      <c r="V93" s="99" t="str">
        <v>Laiton Berrryman-Burgoyne</v>
      </c>
      <c r="W93">
        <v>1</v>
      </c>
      <c r="X93" s="100" t="str">
        <v>Laiton Berrryman-Burgoyne</v>
      </c>
      <c r="Y93" s="99" t="str">
        <v>Joshua Westall</v>
      </c>
      <c r="Z93">
        <v>0</v>
      </c>
      <c r="AA93" s="100" t="str">
        <v>Joshua Westall</v>
      </c>
      <c r="AB93" s="99" t="str">
        <v>Hayden Fox</v>
      </c>
      <c r="AC93">
        <v>0</v>
      </c>
      <c r="AD93" s="100" t="str">
        <v>Hayden Fox</v>
      </c>
      <c r="AF93" t="str">
        <v>Isabella Izzet</v>
      </c>
      <c r="AG93" s="99" t="str">
        <v>Lily Tyler</v>
      </c>
      <c r="AH93">
        <v>1</v>
      </c>
      <c r="AI93" s="100" t="str">
        <v>Lily Tyler</v>
      </c>
      <c r="AJ93" s="99" t="str">
        <v>Lucy Frank</v>
      </c>
      <c r="AK93">
        <v>1</v>
      </c>
      <c r="AL93" s="100" t="str">
        <v>Lucy Frank</v>
      </c>
      <c r="AM93" s="99" t="str">
        <v>Matilda Borrett</v>
      </c>
      <c r="AN93">
        <v>1</v>
      </c>
      <c r="AO93" s="100" t="str">
        <v>Matilda Borrett</v>
      </c>
      <c r="AP93" s="99" t="str">
        <v>Lucy Frank</v>
      </c>
      <c r="AQ93">
        <v>1</v>
      </c>
      <c r="AR93" s="100" t="str">
        <v>Lucy Frank</v>
      </c>
      <c r="AS93" s="99" t="str">
        <v>Isabella Izzet</v>
      </c>
      <c r="AT93">
        <v>0</v>
      </c>
      <c r="AU93" s="100" t="str">
        <v>Isabella Izzet</v>
      </c>
    </row>
    <row r="94" spans="15:47" x14ac:dyDescent="0.35">
      <c r="O94" t="str">
        <v>Hayden Preston</v>
      </c>
      <c r="P94" s="99" t="str">
        <v>Joshua Westall</v>
      </c>
      <c r="Q94">
        <v>0</v>
      </c>
      <c r="R94" s="100" t="str">
        <v>Joshua Westall</v>
      </c>
      <c r="S94" s="99" t="str">
        <v>Joshua Seaman</v>
      </c>
      <c r="T94">
        <v>1</v>
      </c>
      <c r="U94" s="100" t="str">
        <v>Joshua Seaman</v>
      </c>
      <c r="V94" s="99" t="str">
        <v>Lawrence Gordon</v>
      </c>
      <c r="W94">
        <v>1</v>
      </c>
      <c r="X94" s="100" t="str">
        <v>Lawrence Gordon</v>
      </c>
      <c r="Y94" s="99" t="str">
        <v>Joshua Weymouth</v>
      </c>
      <c r="Z94">
        <v>1</v>
      </c>
      <c r="AA94" s="100" t="str">
        <v>Joshua Weymouth</v>
      </c>
      <c r="AB94" s="99" t="str">
        <v>Hayden Preston</v>
      </c>
      <c r="AC94">
        <v>0</v>
      </c>
      <c r="AD94" s="100" t="str">
        <v>Hayden Preston</v>
      </c>
      <c r="AF94" t="str">
        <v>Isabella Shippey</v>
      </c>
      <c r="AG94" s="99" t="str">
        <v>Lisa Ndungu</v>
      </c>
      <c r="AH94">
        <v>0</v>
      </c>
      <c r="AI94" s="100" t="str">
        <v>Lisa Ndungu</v>
      </c>
      <c r="AJ94" s="99" t="str">
        <v>Lucy Thompson</v>
      </c>
      <c r="AK94">
        <v>0</v>
      </c>
      <c r="AL94" s="100" t="str">
        <v>Lucy Thompson</v>
      </c>
      <c r="AM94" s="99" t="str">
        <v>Matilda Smith</v>
      </c>
      <c r="AN94">
        <v>0</v>
      </c>
      <c r="AO94" s="100" t="str">
        <v>Matilda Smith</v>
      </c>
      <c r="AP94" s="99" t="str">
        <v>Lucy Thompson</v>
      </c>
      <c r="AQ94">
        <v>0</v>
      </c>
      <c r="AR94" s="100" t="str">
        <v>Lucy Thompson</v>
      </c>
      <c r="AS94" s="99" t="str">
        <v>Isabella Shippey</v>
      </c>
      <c r="AT94">
        <v>0</v>
      </c>
      <c r="AU94" s="100" t="str">
        <v>Isabella Shippey</v>
      </c>
    </row>
    <row r="95" spans="15:47" x14ac:dyDescent="0.35">
      <c r="O95" t="str">
        <v>Hector Davies</v>
      </c>
      <c r="P95" s="99" t="str">
        <v>Joshua Weymouth</v>
      </c>
      <c r="Q95">
        <v>1</v>
      </c>
      <c r="R95" s="100" t="str">
        <v>Joshua Weymouth</v>
      </c>
      <c r="S95" s="99" t="str">
        <v>Joshua Westall</v>
      </c>
      <c r="T95">
        <v>1</v>
      </c>
      <c r="U95" s="100" t="str">
        <v>Joshua Westall</v>
      </c>
      <c r="V95" s="99" t="str">
        <v>Leo Collins</v>
      </c>
      <c r="W95">
        <v>0</v>
      </c>
      <c r="X95" s="100" t="str">
        <v>Leo Collins</v>
      </c>
      <c r="Y95" s="99" t="str">
        <v>Josiah Chester</v>
      </c>
      <c r="Z95">
        <v>0</v>
      </c>
      <c r="AA95" s="100" t="str">
        <v>Josiah Chester</v>
      </c>
      <c r="AB95" s="99" t="str">
        <v>Hector Davies</v>
      </c>
      <c r="AC95">
        <v>0</v>
      </c>
      <c r="AD95" s="100" t="str">
        <v>Hector Davies</v>
      </c>
      <c r="AF95" t="str">
        <v>Isabelle Bueggeln</v>
      </c>
      <c r="AG95" s="99" t="str">
        <v>Lois Keen</v>
      </c>
      <c r="AH95">
        <v>1</v>
      </c>
      <c r="AI95" s="100" t="str">
        <v>Lois Keen</v>
      </c>
      <c r="AJ95" s="99" t="str">
        <v>Lyla Belshaw</v>
      </c>
      <c r="AK95">
        <v>1</v>
      </c>
      <c r="AL95" s="100" t="str">
        <v>Lyla Belshaw</v>
      </c>
      <c r="AM95" s="99" t="str">
        <v>Maya Wright</v>
      </c>
      <c r="AN95">
        <v>0</v>
      </c>
      <c r="AO95" s="100" t="str">
        <v>Maya Wright</v>
      </c>
      <c r="AP95" s="99" t="str">
        <v>Lyla Belshaw</v>
      </c>
      <c r="AQ95">
        <v>1</v>
      </c>
      <c r="AR95" s="100" t="str">
        <v>Lyla Belshaw</v>
      </c>
      <c r="AS95" s="99" t="str">
        <v>Isabelle Bueggeln</v>
      </c>
      <c r="AT95">
        <v>0</v>
      </c>
      <c r="AU95" s="100" t="str">
        <v>Isabelle Bueggeln</v>
      </c>
    </row>
    <row r="96" spans="15:47" x14ac:dyDescent="0.35">
      <c r="O96" t="str">
        <v>Henry Chester</v>
      </c>
      <c r="P96" s="99" t="str">
        <v>Jude Court</v>
      </c>
      <c r="Q96">
        <v>1</v>
      </c>
      <c r="R96" s="100" t="str">
        <v>Jude Court</v>
      </c>
      <c r="S96" s="99" t="str">
        <v>Joshua Weymouth</v>
      </c>
      <c r="T96">
        <v>0</v>
      </c>
      <c r="U96" s="100" t="str">
        <v>Joshua Weymouth</v>
      </c>
      <c r="V96" s="99" t="str">
        <v>Lewis White</v>
      </c>
      <c r="W96">
        <v>0</v>
      </c>
      <c r="X96" s="100" t="str">
        <v>Lewis White</v>
      </c>
      <c r="Y96" s="99" t="str">
        <v>Jude Court</v>
      </c>
      <c r="Z96">
        <v>0</v>
      </c>
      <c r="AA96" s="100" t="str">
        <v>Jude Court</v>
      </c>
      <c r="AB96" s="99" t="str">
        <v>Henry Chester</v>
      </c>
      <c r="AC96">
        <v>0</v>
      </c>
      <c r="AD96" s="100" t="str">
        <v>Henry Chester</v>
      </c>
      <c r="AF96" t="str">
        <v>Isabelle Famojuro</v>
      </c>
      <c r="AG96" s="99" t="str">
        <v>Lucilla Visintin</v>
      </c>
      <c r="AH96">
        <v>0</v>
      </c>
      <c r="AI96" s="100" t="str">
        <v>Lucilla Visintin</v>
      </c>
      <c r="AJ96" s="99" t="str">
        <v>Matilda Borrett</v>
      </c>
      <c r="AK96">
        <v>0</v>
      </c>
      <c r="AL96" s="100" t="str">
        <v>Matilda Borrett</v>
      </c>
      <c r="AM96" s="99" t="str">
        <v>Mia Smith</v>
      </c>
      <c r="AN96">
        <v>0</v>
      </c>
      <c r="AO96" s="100" t="str">
        <v>Mia Smith</v>
      </c>
      <c r="AP96" s="99" t="str">
        <v>Matilda Borrett</v>
      </c>
      <c r="AQ96">
        <v>0</v>
      </c>
      <c r="AR96" s="100" t="str">
        <v>Matilda Borrett</v>
      </c>
      <c r="AS96" s="99" t="str">
        <v>Isabelle Famojuro</v>
      </c>
      <c r="AT96">
        <v>0</v>
      </c>
      <c r="AU96" s="100" t="str">
        <v>Isabelle Famojuro</v>
      </c>
    </row>
    <row r="97" spans="15:47" x14ac:dyDescent="0.35">
      <c r="O97" t="str">
        <v>Henry Hull</v>
      </c>
      <c r="P97" s="99" t="str">
        <v>Kai Glanville</v>
      </c>
      <c r="Q97">
        <v>0</v>
      </c>
      <c r="R97" s="100" t="str">
        <v>Kai Glanville</v>
      </c>
      <c r="S97" s="99" t="str">
        <v>Josiah Chester</v>
      </c>
      <c r="T97">
        <v>0</v>
      </c>
      <c r="U97" s="100" t="str">
        <v>Josiah Chester</v>
      </c>
      <c r="V97" s="99" t="str">
        <v>Luca Isbinda</v>
      </c>
      <c r="W97">
        <v>1</v>
      </c>
      <c r="X97" s="100" t="str">
        <v>Luca Isbinda</v>
      </c>
      <c r="Y97" s="99" t="str">
        <v>Kai Glanville</v>
      </c>
      <c r="Z97">
        <v>0</v>
      </c>
      <c r="AA97" s="100" t="str">
        <v>Kai Glanville</v>
      </c>
      <c r="AB97" s="99" t="str">
        <v>Henry Hull</v>
      </c>
      <c r="AC97">
        <v>0</v>
      </c>
      <c r="AD97" s="100" t="str">
        <v>Henry Hull</v>
      </c>
      <c r="AF97" t="str">
        <v>Isabelle Race</v>
      </c>
      <c r="AG97" s="99" t="str">
        <v>Lucy Frank</v>
      </c>
      <c r="AH97">
        <v>1</v>
      </c>
      <c r="AI97" s="100" t="str">
        <v>Lucy Frank</v>
      </c>
      <c r="AJ97" s="99" t="str">
        <v>Matilda Smith</v>
      </c>
      <c r="AK97">
        <v>1</v>
      </c>
      <c r="AL97" s="100" t="str">
        <v>Matilda Smith</v>
      </c>
      <c r="AM97" s="99" t="str">
        <v>Mila Joyson</v>
      </c>
      <c r="AN97">
        <v>1</v>
      </c>
      <c r="AO97" s="100" t="str">
        <v>Mila Joyson</v>
      </c>
      <c r="AP97" s="99" t="str">
        <v>Matilda Smith</v>
      </c>
      <c r="AQ97">
        <v>1</v>
      </c>
      <c r="AR97" s="100" t="str">
        <v>Matilda Smith</v>
      </c>
      <c r="AS97" s="99" t="str">
        <v>Isabelle Race</v>
      </c>
      <c r="AT97">
        <v>0</v>
      </c>
      <c r="AU97" s="100" t="str">
        <v>Isabelle Race</v>
      </c>
    </row>
    <row r="98" spans="15:47" x14ac:dyDescent="0.35">
      <c r="O98" t="str">
        <v>Henry Reynolds</v>
      </c>
      <c r="P98" s="99" t="str">
        <v>Kester Waterman</v>
      </c>
      <c r="Q98">
        <v>0</v>
      </c>
      <c r="R98" s="100" t="str">
        <v>Kester Waterman</v>
      </c>
      <c r="S98" s="99" t="str">
        <v>Jude Lynch</v>
      </c>
      <c r="T98">
        <v>0</v>
      </c>
      <c r="U98" s="100" t="str">
        <v>Jude Lynch</v>
      </c>
      <c r="V98" s="99" t="str">
        <v>Luca Walsh</v>
      </c>
      <c r="W98">
        <v>1</v>
      </c>
      <c r="X98" s="100" t="str">
        <v>Luca Walsh</v>
      </c>
      <c r="Y98" s="99" t="str">
        <v>Kester Waterman</v>
      </c>
      <c r="Z98">
        <v>0</v>
      </c>
      <c r="AA98" s="100" t="str">
        <v>Kester Waterman</v>
      </c>
      <c r="AB98" s="99" t="str">
        <v>Henry Reynolds</v>
      </c>
      <c r="AC98">
        <v>0</v>
      </c>
      <c r="AD98" s="100" t="str">
        <v>Henry Reynolds</v>
      </c>
      <c r="AF98" t="str">
        <v>Isla Fields</v>
      </c>
      <c r="AG98" s="99" t="str">
        <v>Lucy Thompson</v>
      </c>
      <c r="AH98">
        <v>0</v>
      </c>
      <c r="AI98" s="100" t="str">
        <v>Lucy Thompson</v>
      </c>
      <c r="AJ98" s="99" t="str">
        <v>Maya Wright</v>
      </c>
      <c r="AK98">
        <v>0</v>
      </c>
      <c r="AL98" s="100" t="str">
        <v>Maya Wright</v>
      </c>
      <c r="AM98" s="99" t="str">
        <v>Mistie Henington</v>
      </c>
      <c r="AN98">
        <v>1</v>
      </c>
      <c r="AO98" s="100" t="str">
        <v>Mistie Henington</v>
      </c>
      <c r="AP98" s="99" t="str">
        <v>Maya Wright</v>
      </c>
      <c r="AQ98">
        <v>0</v>
      </c>
      <c r="AR98" s="100" t="str">
        <v>Maya Wright</v>
      </c>
      <c r="AS98" s="99" t="str">
        <v>Isla Fields</v>
      </c>
      <c r="AT98">
        <v>0</v>
      </c>
      <c r="AU98" s="100" t="str">
        <v>Isla Fields</v>
      </c>
    </row>
    <row r="99" spans="15:47" x14ac:dyDescent="0.35">
      <c r="O99" t="str">
        <v>Hunter Hopkins</v>
      </c>
      <c r="P99" s="99" t="str">
        <v>Laiton Berrryman-Burgoyne</v>
      </c>
      <c r="Q99">
        <v>0</v>
      </c>
      <c r="R99" s="100" t="str">
        <v>Laiton Berrryman-Burgoyne</v>
      </c>
      <c r="S99" s="99" t="str">
        <v>Kai Glanville</v>
      </c>
      <c r="T99">
        <v>0</v>
      </c>
      <c r="U99" s="100" t="str">
        <v>Kai Glanville</v>
      </c>
      <c r="V99" s="99" t="str">
        <v>Luyanda Gilbert</v>
      </c>
      <c r="W99">
        <v>0</v>
      </c>
      <c r="X99" s="100" t="str">
        <v>Luyanda Gilbert</v>
      </c>
      <c r="Y99" s="99" t="str">
        <v>Kingsley Davies</v>
      </c>
      <c r="Z99">
        <v>0</v>
      </c>
      <c r="AA99" s="100" t="str">
        <v>Kingsley Davies</v>
      </c>
      <c r="AB99" s="99" t="str">
        <v>Hunter Hopkins</v>
      </c>
      <c r="AC99">
        <v>0</v>
      </c>
      <c r="AD99" s="100" t="str">
        <v>Hunter Hopkins</v>
      </c>
      <c r="AF99" t="str">
        <v>Isla Menzies</v>
      </c>
      <c r="AG99" s="99" t="str">
        <v>Lyla Belshaw</v>
      </c>
      <c r="AH99">
        <v>0</v>
      </c>
      <c r="AI99" s="100" t="str">
        <v>Lyla Belshaw</v>
      </c>
      <c r="AJ99" s="99" t="str">
        <v>Megan Wade</v>
      </c>
      <c r="AK99">
        <v>0</v>
      </c>
      <c r="AL99" s="100" t="str">
        <v>Megan Wade</v>
      </c>
      <c r="AM99" s="99" t="str">
        <v>Molly Raishbrook</v>
      </c>
      <c r="AN99">
        <v>0</v>
      </c>
      <c r="AO99" s="100" t="str">
        <v>Molly Raishbrook</v>
      </c>
      <c r="AP99" s="99" t="str">
        <v>Megan Wade</v>
      </c>
      <c r="AQ99">
        <v>0</v>
      </c>
      <c r="AR99" s="100" t="str">
        <v>Megan Wade</v>
      </c>
      <c r="AS99" s="99" t="str">
        <v>Isla Menzies</v>
      </c>
      <c r="AT99">
        <v>0</v>
      </c>
      <c r="AU99" s="100" t="str">
        <v>Isla Menzies</v>
      </c>
    </row>
    <row r="100" spans="15:47" x14ac:dyDescent="0.35">
      <c r="O100" t="str">
        <v>Isaac Dinwiddle</v>
      </c>
      <c r="P100" s="99" t="str">
        <v>Lawrence Gordon</v>
      </c>
      <c r="Q100">
        <v>1</v>
      </c>
      <c r="R100" s="100" t="str">
        <v>Lawrence Gordon</v>
      </c>
      <c r="S100" s="99" t="str">
        <v>Kester Waterman</v>
      </c>
      <c r="T100">
        <v>0</v>
      </c>
      <c r="U100" s="100" t="str">
        <v>Kester Waterman</v>
      </c>
      <c r="V100" s="99" t="str">
        <v>Mathew Davay</v>
      </c>
      <c r="W100">
        <v>0</v>
      </c>
      <c r="X100" s="100" t="str">
        <v>Mathew Davay</v>
      </c>
      <c r="Y100" s="99" t="str">
        <v>Laiton Berrryman-Burgoyne</v>
      </c>
      <c r="Z100">
        <v>0</v>
      </c>
      <c r="AA100" s="100" t="str">
        <v>Laiton Berrryman-Burgoyne</v>
      </c>
      <c r="AB100" s="99" t="str">
        <v>Isaac Dinwiddle</v>
      </c>
      <c r="AC100">
        <v>0</v>
      </c>
      <c r="AD100" s="100" t="str">
        <v>Isaac Dinwiddle</v>
      </c>
      <c r="AF100" t="str">
        <v>Isla Roberts</v>
      </c>
      <c r="AG100" s="99" t="str">
        <v>Matilda Borrett</v>
      </c>
      <c r="AH100">
        <v>1</v>
      </c>
      <c r="AI100" s="100" t="str">
        <v>Matilda Borrett</v>
      </c>
      <c r="AJ100" s="99" t="str">
        <v>Mia Ballard</v>
      </c>
      <c r="AK100">
        <v>1</v>
      </c>
      <c r="AL100" s="100" t="str">
        <v>Mia Ballard</v>
      </c>
      <c r="AM100" s="99" t="str">
        <v>Myla Vivian</v>
      </c>
      <c r="AN100">
        <v>0</v>
      </c>
      <c r="AO100" s="100" t="str">
        <v>Myla Vivian</v>
      </c>
      <c r="AP100" s="99" t="str">
        <v>Mia Ballard</v>
      </c>
      <c r="AQ100">
        <v>0</v>
      </c>
      <c r="AR100" s="100" t="str">
        <v>Mia Ballard</v>
      </c>
      <c r="AS100" s="99" t="str">
        <v>Isla Roberts</v>
      </c>
      <c r="AT100">
        <v>0</v>
      </c>
      <c r="AU100" s="100" t="str">
        <v>Isla Roberts</v>
      </c>
    </row>
    <row r="101" spans="15:47" x14ac:dyDescent="0.35">
      <c r="O101" t="str">
        <v>Isaac Tovey</v>
      </c>
      <c r="P101" s="99" t="str">
        <v>Leo Bloor</v>
      </c>
      <c r="Q101">
        <v>0</v>
      </c>
      <c r="R101" s="100" t="str">
        <v>Leo Bloor</v>
      </c>
      <c r="S101" s="99" t="str">
        <v>Laiton Berrryman-Burgoyne</v>
      </c>
      <c r="T101">
        <v>0</v>
      </c>
      <c r="U101" s="100" t="str">
        <v>Laiton Berrryman-Burgoyne</v>
      </c>
      <c r="V101" s="99" t="str">
        <v>Mav Roberts</v>
      </c>
      <c r="W101">
        <v>0</v>
      </c>
      <c r="X101" s="100" t="str">
        <v>Mav Roberts</v>
      </c>
      <c r="Y101" s="99" t="str">
        <v>Leo Bloor</v>
      </c>
      <c r="Z101">
        <v>0</v>
      </c>
      <c r="AA101" s="100" t="str">
        <v>Leo Bloor</v>
      </c>
      <c r="AB101" s="99" t="str">
        <v>Isaac Tovey</v>
      </c>
      <c r="AC101">
        <v>0</v>
      </c>
      <c r="AD101" s="100" t="str">
        <v>Isaac Tovey</v>
      </c>
      <c r="AF101" t="str">
        <v>Isla Widdowson</v>
      </c>
      <c r="AG101" s="99" t="str">
        <v>Matilda Smith</v>
      </c>
      <c r="AH101">
        <v>0</v>
      </c>
      <c r="AI101" s="100" t="str">
        <v>Matilda Smith</v>
      </c>
      <c r="AJ101" s="99" t="str">
        <v>Mia Smith</v>
      </c>
      <c r="AK101">
        <v>0</v>
      </c>
      <c r="AL101" s="100" t="str">
        <v>Mia Smith</v>
      </c>
      <c r="AM101" s="99" t="str">
        <v>Nahla Shana</v>
      </c>
      <c r="AN101">
        <v>0</v>
      </c>
      <c r="AO101" s="100" t="str">
        <v>Nahla Shana</v>
      </c>
      <c r="AP101" s="99" t="str">
        <v>Mia Smith</v>
      </c>
      <c r="AQ101">
        <v>0</v>
      </c>
      <c r="AR101" s="100" t="str">
        <v>Mia Smith</v>
      </c>
      <c r="AS101" s="99" t="str">
        <v>Isla Widdowson</v>
      </c>
      <c r="AT101">
        <v>0</v>
      </c>
      <c r="AU101" s="100" t="str">
        <v>Isla Widdowson</v>
      </c>
    </row>
    <row r="102" spans="15:47" x14ac:dyDescent="0.35">
      <c r="O102" t="str">
        <v>Jack Benson</v>
      </c>
      <c r="P102" s="99" t="str">
        <v>Leo Collins</v>
      </c>
      <c r="Q102">
        <v>1</v>
      </c>
      <c r="R102" s="100" t="str">
        <v>Leo Collins</v>
      </c>
      <c r="S102" s="99" t="str">
        <v>Lawrence Gordon</v>
      </c>
      <c r="T102">
        <v>1</v>
      </c>
      <c r="U102" s="100" t="str">
        <v>Lawrence Gordon</v>
      </c>
      <c r="V102" s="99" t="str">
        <v>Max Croll</v>
      </c>
      <c r="W102">
        <v>0</v>
      </c>
      <c r="X102" s="100" t="str">
        <v>Max Croll</v>
      </c>
      <c r="Y102" s="99" t="str">
        <v>Leo Collins</v>
      </c>
      <c r="Z102">
        <v>0</v>
      </c>
      <c r="AA102" s="100" t="str">
        <v>Leo Collins</v>
      </c>
      <c r="AB102" s="99" t="str">
        <v>Jack Benson</v>
      </c>
      <c r="AC102">
        <v>0</v>
      </c>
      <c r="AD102" s="100" t="str">
        <v>Jack Benson</v>
      </c>
      <c r="AF102" t="str">
        <v>Isobel Grosett</v>
      </c>
      <c r="AG102" s="99" t="str">
        <v>Maya Lancaster</v>
      </c>
      <c r="AH102">
        <v>1</v>
      </c>
      <c r="AI102" s="100" t="str">
        <v>Maya Lancaster</v>
      </c>
      <c r="AJ102" s="99" t="str">
        <v>Mila Joyson</v>
      </c>
      <c r="AK102">
        <v>1</v>
      </c>
      <c r="AL102" s="100" t="str">
        <v>Mila Joyson</v>
      </c>
      <c r="AM102" s="99" t="str">
        <v>Nancy Hobbs</v>
      </c>
      <c r="AN102">
        <v>0</v>
      </c>
      <c r="AO102" s="100" t="str">
        <v>Nancy Hobbs</v>
      </c>
      <c r="AP102" s="99" t="str">
        <v>Mila Joyson</v>
      </c>
      <c r="AQ102">
        <v>0</v>
      </c>
      <c r="AR102" s="100" t="str">
        <v>Mila Joyson</v>
      </c>
      <c r="AS102" s="99" t="str">
        <v>Isobel Grosett</v>
      </c>
      <c r="AT102">
        <v>0</v>
      </c>
      <c r="AU102" s="100" t="str">
        <v>Isobel Grosett</v>
      </c>
    </row>
    <row r="103" spans="15:47" x14ac:dyDescent="0.35">
      <c r="O103" t="str">
        <v>Jack Brennan</v>
      </c>
      <c r="P103" s="99" t="str">
        <v>Leo Knott</v>
      </c>
      <c r="Q103">
        <v>0</v>
      </c>
      <c r="R103" s="100" t="str">
        <v>Leo Knott</v>
      </c>
      <c r="S103" s="99" t="str">
        <v>Leo Collins</v>
      </c>
      <c r="T103">
        <v>0</v>
      </c>
      <c r="U103" s="100" t="str">
        <v>Leo Collins</v>
      </c>
      <c r="V103" s="99" t="str">
        <v>Micah Udechuku</v>
      </c>
      <c r="W103">
        <v>0</v>
      </c>
      <c r="X103" s="100" t="str">
        <v>Micah Udechuku</v>
      </c>
      <c r="Y103" s="99" t="str">
        <v>Lewis White</v>
      </c>
      <c r="Z103">
        <v>0</v>
      </c>
      <c r="AA103" s="100" t="str">
        <v>Lewis White</v>
      </c>
      <c r="AB103" s="99" t="str">
        <v>Jack Brennan</v>
      </c>
      <c r="AC103">
        <v>0</v>
      </c>
      <c r="AD103" s="100" t="str">
        <v>Jack Brennan</v>
      </c>
      <c r="AF103" t="str">
        <v>Ivy-Rose Hallahan</v>
      </c>
      <c r="AG103" s="99" t="str">
        <v>Mia Smith</v>
      </c>
      <c r="AH103">
        <v>1</v>
      </c>
      <c r="AI103" s="100" t="str">
        <v>Mia Smith</v>
      </c>
      <c r="AJ103" s="99" t="str">
        <v>Mistie Henington</v>
      </c>
      <c r="AK103">
        <v>0</v>
      </c>
      <c r="AL103" s="100" t="str">
        <v>Mistie Henington</v>
      </c>
      <c r="AM103" s="99" t="str">
        <v>Naomi Barkan</v>
      </c>
      <c r="AN103">
        <v>1</v>
      </c>
      <c r="AO103" s="100" t="str">
        <v>Naomi Barkan</v>
      </c>
      <c r="AP103" s="99" t="str">
        <v>Mistie Henington</v>
      </c>
      <c r="AQ103">
        <v>1</v>
      </c>
      <c r="AR103" s="100" t="str">
        <v>Mistie Henington</v>
      </c>
      <c r="AS103" s="99" t="str">
        <v>Ivy-Rose Hallahan</v>
      </c>
      <c r="AT103">
        <v>0</v>
      </c>
      <c r="AU103" s="100" t="str">
        <v>Ivy-Rose Hallahan</v>
      </c>
    </row>
    <row r="104" spans="15:47" x14ac:dyDescent="0.35">
      <c r="O104" t="str">
        <v>Jack Cooper</v>
      </c>
      <c r="P104" s="99" t="str">
        <v>Lewis White</v>
      </c>
      <c r="Q104">
        <v>0</v>
      </c>
      <c r="R104" s="100" t="str">
        <v>Lewis White</v>
      </c>
      <c r="S104" s="99" t="str">
        <v>Lewis White</v>
      </c>
      <c r="T104">
        <v>0</v>
      </c>
      <c r="U104" s="100" t="str">
        <v>Lewis White</v>
      </c>
      <c r="V104" s="99" t="str">
        <v>Milan Burkot</v>
      </c>
      <c r="W104">
        <v>1</v>
      </c>
      <c r="X104" s="100" t="str">
        <v>Milan Burkot</v>
      </c>
      <c r="Y104" s="99" t="str">
        <v>Luca Isbinda</v>
      </c>
      <c r="Z104">
        <v>0</v>
      </c>
      <c r="AA104" s="100" t="str">
        <v>Luca Isbinda</v>
      </c>
      <c r="AB104" s="99" t="str">
        <v>Jack Cooper</v>
      </c>
      <c r="AC104">
        <v>0</v>
      </c>
      <c r="AD104" s="100" t="str">
        <v>Jack Cooper</v>
      </c>
      <c r="AF104" t="str">
        <v>Jadesola Fawehinmi</v>
      </c>
      <c r="AG104" s="99" t="str">
        <v>Mila Joyson</v>
      </c>
      <c r="AH104">
        <v>0</v>
      </c>
      <c r="AI104" s="100" t="str">
        <v>Mila Joyson</v>
      </c>
      <c r="AJ104" s="99" t="str">
        <v>Molly Raishbrook</v>
      </c>
      <c r="AK104">
        <v>0</v>
      </c>
      <c r="AL104" s="100" t="str">
        <v>Molly Raishbrook</v>
      </c>
      <c r="AM104" s="99" t="str">
        <v>Naomi Sandercock</v>
      </c>
      <c r="AN104">
        <v>0</v>
      </c>
      <c r="AO104" s="100" t="str">
        <v>Naomi Sandercock</v>
      </c>
      <c r="AP104" s="99" t="str">
        <v>Molly Raishbrook</v>
      </c>
      <c r="AQ104">
        <v>0</v>
      </c>
      <c r="AR104" s="100" t="str">
        <v>Molly Raishbrook</v>
      </c>
      <c r="AS104" s="99" t="str">
        <v>Jadesola Fawehinmi</v>
      </c>
      <c r="AT104">
        <v>0</v>
      </c>
      <c r="AU104" s="100" t="str">
        <v>Jadesola Fawehinmi</v>
      </c>
    </row>
    <row r="105" spans="15:47" x14ac:dyDescent="0.35">
      <c r="O105" t="str">
        <v>Jacob Allam</v>
      </c>
      <c r="P105" s="99" t="str">
        <v>Luca Isbinda</v>
      </c>
      <c r="Q105">
        <v>0</v>
      </c>
      <c r="R105" s="100" t="str">
        <v>Luca Isbinda</v>
      </c>
      <c r="S105" s="99" t="str">
        <v>Luca Walsh</v>
      </c>
      <c r="T105">
        <v>0</v>
      </c>
      <c r="U105" s="100" t="str">
        <v>Luca Walsh</v>
      </c>
      <c r="V105" s="99" t="str">
        <v>Myles Martell-Smith</v>
      </c>
      <c r="W105">
        <v>0</v>
      </c>
      <c r="X105" s="100" t="str">
        <v>Myles Martell-Smith</v>
      </c>
      <c r="Y105" s="99" t="str">
        <v>Luyanda Gilbert</v>
      </c>
      <c r="Z105">
        <v>0</v>
      </c>
      <c r="AA105" s="100" t="str">
        <v>Luyanda Gilbert</v>
      </c>
      <c r="AB105" s="99" t="str">
        <v>Jacob Allam</v>
      </c>
      <c r="AC105">
        <v>0</v>
      </c>
      <c r="AD105" s="100" t="str">
        <v>Jacob Allam</v>
      </c>
      <c r="AF105" t="str">
        <v>Jadun Adebayo</v>
      </c>
      <c r="AG105" s="99" t="str">
        <v>Millie Davies-King</v>
      </c>
      <c r="AH105">
        <v>0</v>
      </c>
      <c r="AI105" s="100" t="str">
        <v>Millie Davies-King</v>
      </c>
      <c r="AJ105" s="99" t="str">
        <v>Myla Vivian</v>
      </c>
      <c r="AK105">
        <v>0</v>
      </c>
      <c r="AL105" s="100" t="str">
        <v>Myla Vivian</v>
      </c>
      <c r="AM105" s="99" t="str">
        <v>Nevaeha Hawthorn</v>
      </c>
      <c r="AN105">
        <v>0</v>
      </c>
      <c r="AO105" s="100" t="str">
        <v>Nevaeha Hawthorn</v>
      </c>
      <c r="AP105" s="99" t="str">
        <v>Myla Vivian</v>
      </c>
      <c r="AQ105">
        <v>0</v>
      </c>
      <c r="AR105" s="100" t="str">
        <v>Myla Vivian</v>
      </c>
      <c r="AS105" s="99" t="str">
        <v>Jadun Adebayo</v>
      </c>
      <c r="AT105">
        <v>0</v>
      </c>
      <c r="AU105" s="100" t="str">
        <v>Jadun Adebayo</v>
      </c>
    </row>
    <row r="106" spans="15:47" x14ac:dyDescent="0.35">
      <c r="O106" t="str">
        <v>Jacob Dunne</v>
      </c>
      <c r="P106" s="99" t="str">
        <v>Luyanda Gilbert</v>
      </c>
      <c r="Q106">
        <v>0</v>
      </c>
      <c r="R106" s="100" t="str">
        <v>Luyanda Gilbert</v>
      </c>
      <c r="S106" s="99" t="str">
        <v>Luyanda Gilbert</v>
      </c>
      <c r="T106">
        <v>0</v>
      </c>
      <c r="U106" s="100" t="str">
        <v>Luyanda Gilbert</v>
      </c>
      <c r="V106" s="99" t="str">
        <v>Nate Steele</v>
      </c>
      <c r="W106">
        <v>0</v>
      </c>
      <c r="X106" s="100" t="str">
        <v>Nate Steele</v>
      </c>
      <c r="Y106" s="99" t="str">
        <v>Mathew Davay</v>
      </c>
      <c r="Z106">
        <v>0</v>
      </c>
      <c r="AA106" s="100" t="str">
        <v>Mathew Davay</v>
      </c>
      <c r="AB106" s="99" t="str">
        <v>Jacob Dunne</v>
      </c>
      <c r="AC106">
        <v>0</v>
      </c>
      <c r="AD106" s="100" t="str">
        <v>Jacob Dunne</v>
      </c>
      <c r="AF106" t="str">
        <v>JaneManaka Murisa</v>
      </c>
      <c r="AG106" s="99" t="str">
        <v>Mistie Henington</v>
      </c>
      <c r="AH106">
        <v>0</v>
      </c>
      <c r="AI106" s="100" t="str">
        <v>Mistie Henington</v>
      </c>
      <c r="AJ106" s="99" t="str">
        <v>Nahla Shana</v>
      </c>
      <c r="AK106">
        <v>0</v>
      </c>
      <c r="AL106" s="100" t="str">
        <v>Nahla Shana</v>
      </c>
      <c r="AM106" s="99" t="str">
        <v>Nina Godden-Murphy</v>
      </c>
      <c r="AN106">
        <v>0</v>
      </c>
      <c r="AO106" s="100" t="str">
        <v>Nina Godden-Murphy</v>
      </c>
      <c r="AP106" s="99" t="str">
        <v>Nahla Shana</v>
      </c>
      <c r="AQ106">
        <v>0</v>
      </c>
      <c r="AR106" s="100" t="str">
        <v>Nahla Shana</v>
      </c>
      <c r="AS106" s="99" t="str">
        <v>JaneManaka Murisa</v>
      </c>
      <c r="AT106">
        <v>0</v>
      </c>
      <c r="AU106" s="100" t="str">
        <v>JaneManaka Murisa</v>
      </c>
    </row>
    <row r="107" spans="15:47" x14ac:dyDescent="0.35">
      <c r="O107" t="str">
        <v>Jacob Hopton</v>
      </c>
      <c r="P107" s="99" t="str">
        <v>Mathew Davay</v>
      </c>
      <c r="Q107">
        <v>0</v>
      </c>
      <c r="R107" s="100" t="str">
        <v>Mathew Davay</v>
      </c>
      <c r="S107" s="99" t="str">
        <v>Mav Roberts</v>
      </c>
      <c r="T107">
        <v>1</v>
      </c>
      <c r="U107" s="100" t="str">
        <v>Mav Roberts</v>
      </c>
      <c r="V107" s="99" t="str">
        <v>Noah Hammond</v>
      </c>
      <c r="W107">
        <v>1</v>
      </c>
      <c r="X107" s="100" t="str">
        <v>Noah Hammond</v>
      </c>
      <c r="Y107" s="99" t="str">
        <v>Mav Roberts</v>
      </c>
      <c r="Z107">
        <v>1</v>
      </c>
      <c r="AA107" s="100" t="str">
        <v>Mav Roberts</v>
      </c>
      <c r="AB107" s="99" t="str">
        <v>Jacob Hopton</v>
      </c>
      <c r="AC107">
        <v>0</v>
      </c>
      <c r="AD107" s="100" t="str">
        <v>Jacob Hopton</v>
      </c>
      <c r="AF107" t="str">
        <v>Jasmine Baker</v>
      </c>
      <c r="AG107" s="99" t="str">
        <v>Molly Raishbrook</v>
      </c>
      <c r="AH107">
        <v>0</v>
      </c>
      <c r="AI107" s="100" t="str">
        <v>Molly Raishbrook</v>
      </c>
      <c r="AJ107" s="99" t="str">
        <v>Nancy Hobbs</v>
      </c>
      <c r="AK107">
        <v>0</v>
      </c>
      <c r="AL107" s="100" t="str">
        <v>Nancy Hobbs</v>
      </c>
      <c r="AM107" s="99" t="str">
        <v>Olivia Biven</v>
      </c>
      <c r="AN107">
        <v>0</v>
      </c>
      <c r="AO107" s="100" t="str">
        <v>Olivia Biven</v>
      </c>
      <c r="AP107" s="99" t="str">
        <v>Nancy Hobbs</v>
      </c>
      <c r="AQ107">
        <v>0</v>
      </c>
      <c r="AR107" s="100" t="str">
        <v>Nancy Hobbs</v>
      </c>
      <c r="AS107" s="99" t="str">
        <v>Jasmine Baker</v>
      </c>
      <c r="AT107">
        <v>0</v>
      </c>
      <c r="AU107" s="100" t="str">
        <v>Jasmine Baker</v>
      </c>
    </row>
    <row r="108" spans="15:47" x14ac:dyDescent="0.35">
      <c r="O108" t="str">
        <v>Jacob Koreman-Ball</v>
      </c>
      <c r="P108" s="99" t="str">
        <v>Mav Roberts</v>
      </c>
      <c r="Q108">
        <v>0</v>
      </c>
      <c r="R108" s="100" t="str">
        <v>Mav Roberts</v>
      </c>
      <c r="S108" s="99" t="str">
        <v>Max Croll</v>
      </c>
      <c r="T108">
        <v>0</v>
      </c>
      <c r="U108" s="100" t="str">
        <v>Max Croll</v>
      </c>
      <c r="V108" s="99" t="str">
        <v>Noah Raishbrook</v>
      </c>
      <c r="W108">
        <v>0</v>
      </c>
      <c r="X108" s="100" t="str">
        <v>Noah Raishbrook</v>
      </c>
      <c r="Y108" s="99" t="str">
        <v>Max Croll</v>
      </c>
      <c r="Z108">
        <v>0</v>
      </c>
      <c r="AA108" s="100" t="str">
        <v>Max Croll</v>
      </c>
      <c r="AB108" s="99" t="str">
        <v>Jacob Koreman-Ball</v>
      </c>
      <c r="AC108">
        <v>0</v>
      </c>
      <c r="AD108" s="100" t="str">
        <v>Jacob Koreman-Ball</v>
      </c>
      <c r="AF108" t="str">
        <v>Jasmine Smy</v>
      </c>
      <c r="AG108" s="99" t="str">
        <v>Myla Vivian</v>
      </c>
      <c r="AH108">
        <v>1</v>
      </c>
      <c r="AI108" s="100" t="str">
        <v>Myla Vivian</v>
      </c>
      <c r="AJ108" s="99" t="str">
        <v>Naomi Barkan</v>
      </c>
      <c r="AK108">
        <v>0</v>
      </c>
      <c r="AL108" s="100" t="str">
        <v>Naomi Barkan</v>
      </c>
      <c r="AM108" s="99" t="str">
        <v>Olivia Crabb</v>
      </c>
      <c r="AN108">
        <v>0</v>
      </c>
      <c r="AO108" s="100" t="str">
        <v>Olivia Crabb</v>
      </c>
      <c r="AP108" s="99" t="str">
        <v>Naomi Barkan</v>
      </c>
      <c r="AQ108">
        <v>0</v>
      </c>
      <c r="AR108" s="100" t="str">
        <v>Naomi Barkan</v>
      </c>
      <c r="AS108" s="99" t="str">
        <v>Jasmine Smy</v>
      </c>
      <c r="AT108">
        <v>0</v>
      </c>
      <c r="AU108" s="100" t="str">
        <v>Jasmine Smy</v>
      </c>
    </row>
    <row r="109" spans="15:47" x14ac:dyDescent="0.35">
      <c r="O109" t="str">
        <v>Jacob Morley</v>
      </c>
      <c r="P109" s="99" t="str">
        <v>Max Croll</v>
      </c>
      <c r="Q109">
        <v>0</v>
      </c>
      <c r="R109" s="100" t="str">
        <v>Max Croll</v>
      </c>
      <c r="S109" s="99" t="str">
        <v>Max Faulkner</v>
      </c>
      <c r="T109">
        <v>0</v>
      </c>
      <c r="U109" s="100" t="str">
        <v>Max Faulkner</v>
      </c>
      <c r="V109" s="99" t="str">
        <v>Noah Udechuku</v>
      </c>
      <c r="W109">
        <v>0</v>
      </c>
      <c r="X109" s="100" t="str">
        <v>Noah Udechuku</v>
      </c>
      <c r="Y109" s="99" t="str">
        <v>Max Faulkner</v>
      </c>
      <c r="Z109">
        <v>0</v>
      </c>
      <c r="AA109" s="100" t="str">
        <v>Max Faulkner</v>
      </c>
      <c r="AB109" s="99" t="str">
        <v>Jacob Morley</v>
      </c>
      <c r="AC109">
        <v>0</v>
      </c>
      <c r="AD109" s="100" t="str">
        <v>Jacob Morley</v>
      </c>
      <c r="AF109" t="str">
        <v>Jeire Adebayo</v>
      </c>
      <c r="AG109" s="99" t="str">
        <v>Nahla Shana</v>
      </c>
      <c r="AH109">
        <v>0</v>
      </c>
      <c r="AI109" s="100" t="str">
        <v>Nahla Shana</v>
      </c>
      <c r="AJ109" s="99" t="str">
        <v>Naomi Sandercock</v>
      </c>
      <c r="AK109">
        <v>0</v>
      </c>
      <c r="AL109" s="100" t="str">
        <v>Naomi Sandercock</v>
      </c>
      <c r="AM109" s="99" t="str">
        <v>Olivia Mcmanus</v>
      </c>
      <c r="AN109">
        <v>0</v>
      </c>
      <c r="AO109" s="100" t="str">
        <v>Olivia Mcmanus</v>
      </c>
      <c r="AP109" s="99" t="str">
        <v>Naomi Sandercock</v>
      </c>
      <c r="AQ109">
        <v>0</v>
      </c>
      <c r="AR109" s="100" t="str">
        <v>Naomi Sandercock</v>
      </c>
      <c r="AS109" s="99" t="str">
        <v>Jeire Adebayo</v>
      </c>
      <c r="AT109">
        <v>0</v>
      </c>
      <c r="AU109" s="100" t="str">
        <v>Jeire Adebayo</v>
      </c>
    </row>
    <row r="110" spans="15:47" x14ac:dyDescent="0.35">
      <c r="O110" t="str">
        <v>Jacob Root</v>
      </c>
      <c r="P110" s="99" t="str">
        <v>Micah Udechuku</v>
      </c>
      <c r="Q110">
        <v>0</v>
      </c>
      <c r="R110" s="100" t="str">
        <v>Micah Udechuku</v>
      </c>
      <c r="S110" s="99" t="str">
        <v>Micah Udechuku</v>
      </c>
      <c r="T110">
        <v>0</v>
      </c>
      <c r="U110" s="100" t="str">
        <v>Micah Udechuku</v>
      </c>
      <c r="V110" s="99" t="str">
        <v>Oliver Clark</v>
      </c>
      <c r="W110">
        <v>0</v>
      </c>
      <c r="X110" s="100" t="str">
        <v>Oliver Clark</v>
      </c>
      <c r="Y110" s="99" t="str">
        <v>Micah Udechuku</v>
      </c>
      <c r="Z110">
        <v>0</v>
      </c>
      <c r="AA110" s="100" t="str">
        <v>Micah Udechuku</v>
      </c>
      <c r="AB110" s="99" t="str">
        <v>Jacob Root</v>
      </c>
      <c r="AC110">
        <v>0</v>
      </c>
      <c r="AD110" s="100" t="str">
        <v>Jacob Root</v>
      </c>
      <c r="AF110" t="str">
        <v>Jemima Garner</v>
      </c>
      <c r="AG110" s="99" t="str">
        <v>Naomi Sandercock</v>
      </c>
      <c r="AH110">
        <v>1</v>
      </c>
      <c r="AI110" s="100" t="str">
        <v>Naomi Sandercock</v>
      </c>
      <c r="AJ110" s="99" t="str">
        <v>Nevaeha Hawthorn</v>
      </c>
      <c r="AK110">
        <v>1</v>
      </c>
      <c r="AL110" s="100" t="str">
        <v>Nevaeha Hawthorn</v>
      </c>
      <c r="AM110" s="99" t="str">
        <v>Orlaith Hallahan</v>
      </c>
      <c r="AN110">
        <v>1</v>
      </c>
      <c r="AO110" s="100" t="str">
        <v>Orlaith Hallahan</v>
      </c>
      <c r="AP110" s="99" t="str">
        <v>Nevaeha Hawthorn</v>
      </c>
      <c r="AQ110">
        <v>1</v>
      </c>
      <c r="AR110" s="100" t="str">
        <v>Nevaeha Hawthorn</v>
      </c>
      <c r="AS110" s="99" t="str">
        <v>Jemima Garner</v>
      </c>
      <c r="AT110">
        <v>0</v>
      </c>
      <c r="AU110" s="100" t="str">
        <v>Jemima Garner</v>
      </c>
    </row>
    <row r="111" spans="15:47" x14ac:dyDescent="0.35">
      <c r="O111" t="str">
        <v>Jacob Wadley</v>
      </c>
      <c r="P111" s="99" t="str">
        <v>Milan Burkot</v>
      </c>
      <c r="Q111">
        <v>0</v>
      </c>
      <c r="R111" s="100" t="str">
        <v>Milan Burkot</v>
      </c>
      <c r="S111" s="99" t="str">
        <v>Milan Burkot</v>
      </c>
      <c r="T111">
        <v>0</v>
      </c>
      <c r="U111" s="100" t="str">
        <v>Milan Burkot</v>
      </c>
      <c r="V111" s="99" t="str">
        <v>Oliver Sisson</v>
      </c>
      <c r="W111">
        <v>0</v>
      </c>
      <c r="X111" s="100" t="str">
        <v>Oliver Sisson</v>
      </c>
      <c r="Y111" s="99" t="str">
        <v>Milan Burkot</v>
      </c>
      <c r="Z111">
        <v>0</v>
      </c>
      <c r="AA111" s="100" t="str">
        <v>Milan Burkot</v>
      </c>
      <c r="AB111" s="99" t="str">
        <v>Jacob Wadley</v>
      </c>
      <c r="AC111">
        <v>0</v>
      </c>
      <c r="AD111" s="100" t="str">
        <v>Jacob Wadley</v>
      </c>
      <c r="AF111" t="str">
        <v>Jessica Smith</v>
      </c>
      <c r="AG111" s="99" t="str">
        <v>Nevaeha Hawthorn</v>
      </c>
      <c r="AH111">
        <v>1</v>
      </c>
      <c r="AI111" s="100" t="str">
        <v>Nevaeha Hawthorn</v>
      </c>
      <c r="AJ111" s="99" t="str">
        <v>Nina Godden-Murphy</v>
      </c>
      <c r="AK111">
        <v>1</v>
      </c>
      <c r="AL111" s="100" t="str">
        <v>Nina Godden-Murphy</v>
      </c>
      <c r="AM111" s="99" t="str">
        <v>Phoebe Hogg</v>
      </c>
      <c r="AN111">
        <v>0</v>
      </c>
      <c r="AO111" s="100" t="str">
        <v>Phoebe Hogg</v>
      </c>
      <c r="AP111" s="99" t="str">
        <v>Nina Godden-Murphy</v>
      </c>
      <c r="AQ111">
        <v>0</v>
      </c>
      <c r="AR111" s="100" t="str">
        <v>Nina Godden-Murphy</v>
      </c>
      <c r="AS111" s="99" t="str">
        <v>Jessica Smith</v>
      </c>
      <c r="AT111">
        <v>0</v>
      </c>
      <c r="AU111" s="100" t="str">
        <v>Jessica Smith</v>
      </c>
    </row>
    <row r="112" spans="15:47" x14ac:dyDescent="0.35">
      <c r="O112" t="str">
        <v>Jake whybrow</v>
      </c>
      <c r="P112" s="99" t="str">
        <v>Myles Martell-Smith</v>
      </c>
      <c r="Q112">
        <v>0</v>
      </c>
      <c r="R112" s="100" t="str">
        <v>Myles Martell-Smith</v>
      </c>
      <c r="S112" s="99" t="str">
        <v>Myles Martell-Smith</v>
      </c>
      <c r="T112">
        <v>0</v>
      </c>
      <c r="U112" s="100" t="str">
        <v>Myles Martell-Smith</v>
      </c>
      <c r="V112" s="99" t="str">
        <v>Orwel Fraser-Lim</v>
      </c>
      <c r="W112">
        <v>0</v>
      </c>
      <c r="X112" s="100" t="str">
        <v>Orwel Fraser-Lim</v>
      </c>
      <c r="Y112" s="99" t="str">
        <v>Myles Martell-Smith</v>
      </c>
      <c r="Z112">
        <v>0</v>
      </c>
      <c r="AA112" s="100" t="str">
        <v>Myles Martell-Smith</v>
      </c>
      <c r="AB112" s="99" t="str">
        <v>Jake whybrow</v>
      </c>
      <c r="AC112">
        <v>0</v>
      </c>
      <c r="AD112" s="100" t="str">
        <v>Jake whybrow</v>
      </c>
      <c r="AF112" t="str">
        <v>Joanne Nichol</v>
      </c>
      <c r="AG112" s="99" t="str">
        <v>Nina Godden-Murphy</v>
      </c>
      <c r="AH112">
        <v>0</v>
      </c>
      <c r="AI112" s="100" t="str">
        <v>Nina Godden-Murphy</v>
      </c>
      <c r="AJ112" s="99" t="str">
        <v>Olivia Biven</v>
      </c>
      <c r="AK112">
        <v>0</v>
      </c>
      <c r="AL112" s="100" t="str">
        <v>Olivia Biven</v>
      </c>
      <c r="AM112" s="99" t="str">
        <v>Polly Paterson</v>
      </c>
      <c r="AN112">
        <v>0</v>
      </c>
      <c r="AO112" s="100" t="str">
        <v>Polly Paterson</v>
      </c>
      <c r="AP112" s="99" t="str">
        <v>Olivia Biven</v>
      </c>
      <c r="AQ112">
        <v>0</v>
      </c>
      <c r="AR112" s="100" t="str">
        <v>Olivia Biven</v>
      </c>
      <c r="AS112" s="99" t="str">
        <v>Joanne Nichol</v>
      </c>
      <c r="AT112">
        <v>0</v>
      </c>
      <c r="AU112" s="100" t="str">
        <v>Joanne Nichol</v>
      </c>
    </row>
    <row r="113" spans="15:47" x14ac:dyDescent="0.35">
      <c r="O113" t="str">
        <v>James Heath</v>
      </c>
      <c r="P113" s="99" t="str">
        <v>Noah Raishbrook</v>
      </c>
      <c r="Q113">
        <v>1</v>
      </c>
      <c r="R113" s="100" t="str">
        <v>Noah Raishbrook</v>
      </c>
      <c r="S113" s="99" t="str">
        <v>Nate Steele</v>
      </c>
      <c r="T113">
        <v>0</v>
      </c>
      <c r="U113" s="100" t="str">
        <v>Nate Steele</v>
      </c>
      <c r="V113" s="99" t="str">
        <v>Owen Bambridge</v>
      </c>
      <c r="W113">
        <v>1</v>
      </c>
      <c r="X113" s="100" t="str">
        <v>Owen Bambridge</v>
      </c>
      <c r="Y113" s="99" t="str">
        <v>Noah Hammond</v>
      </c>
      <c r="Z113">
        <v>0</v>
      </c>
      <c r="AA113" s="100" t="str">
        <v>Noah Hammond</v>
      </c>
      <c r="AB113" s="99" t="str">
        <v>James Heath</v>
      </c>
      <c r="AC113">
        <v>0</v>
      </c>
      <c r="AD113" s="100" t="str">
        <v>James Heath</v>
      </c>
      <c r="AF113" t="str">
        <v>Kacie Langton</v>
      </c>
      <c r="AG113" s="99" t="str">
        <v>Olivia Crabb</v>
      </c>
      <c r="AH113">
        <v>0</v>
      </c>
      <c r="AI113" s="100" t="str">
        <v>Olivia Crabb</v>
      </c>
      <c r="AJ113" s="99" t="str">
        <v>Olivia Crabb</v>
      </c>
      <c r="AK113">
        <v>1</v>
      </c>
      <c r="AL113" s="100" t="str">
        <v>Olivia Crabb</v>
      </c>
      <c r="AM113" s="99" t="str">
        <v>Poppy Clark</v>
      </c>
      <c r="AN113">
        <v>0</v>
      </c>
      <c r="AO113" s="100" t="str">
        <v>Poppy Clark</v>
      </c>
      <c r="AP113" s="99" t="str">
        <v>Olivia Crabb</v>
      </c>
      <c r="AQ113">
        <v>1</v>
      </c>
      <c r="AR113" s="100" t="str">
        <v>Olivia Crabb</v>
      </c>
      <c r="AS113" s="99" t="str">
        <v>Kacie Langton</v>
      </c>
      <c r="AT113">
        <v>0</v>
      </c>
      <c r="AU113" s="100" t="str">
        <v>Kacie Langton</v>
      </c>
    </row>
    <row r="114" spans="15:47" x14ac:dyDescent="0.35">
      <c r="O114" t="str">
        <v>Jamie Carter</v>
      </c>
      <c r="P114" s="99" t="str">
        <v>Noah Udechuku</v>
      </c>
      <c r="Q114">
        <v>1</v>
      </c>
      <c r="R114" s="100" t="str">
        <v>Noah Udechuku</v>
      </c>
      <c r="S114" s="99" t="str">
        <v>Noah Hammond</v>
      </c>
      <c r="T114">
        <v>1</v>
      </c>
      <c r="U114" s="100" t="str">
        <v>Noah Hammond</v>
      </c>
      <c r="V114" s="99" t="str">
        <v>Paolo Valente</v>
      </c>
      <c r="W114">
        <v>0</v>
      </c>
      <c r="X114" s="100" t="str">
        <v>Paolo Valente</v>
      </c>
      <c r="Y114" s="99" t="str">
        <v>Noah Raishbrook</v>
      </c>
      <c r="Z114">
        <v>1</v>
      </c>
      <c r="AA114" s="100" t="str">
        <v>Noah Raishbrook</v>
      </c>
      <c r="AB114" s="99" t="str">
        <v>Jamie Carter</v>
      </c>
      <c r="AC114">
        <v>0</v>
      </c>
      <c r="AD114" s="100" t="str">
        <v>Jamie Carter</v>
      </c>
      <c r="AF114" t="str">
        <v>Katherine Blanshard</v>
      </c>
      <c r="AG114" s="99" t="str">
        <v>Olivia Mcmanus</v>
      </c>
      <c r="AH114">
        <v>0</v>
      </c>
      <c r="AI114" s="100" t="str">
        <v>Olivia Mcmanus</v>
      </c>
      <c r="AJ114" s="99" t="str">
        <v>Olivia Mcmanus</v>
      </c>
      <c r="AK114">
        <v>0</v>
      </c>
      <c r="AL114" s="100" t="str">
        <v>Olivia Mcmanus</v>
      </c>
      <c r="AM114" s="99" t="str">
        <v>Poppy Clarke</v>
      </c>
      <c r="AN114">
        <v>0</v>
      </c>
      <c r="AO114" s="100" t="str">
        <v>Poppy Clarke</v>
      </c>
      <c r="AP114" s="99" t="str">
        <v>Olivia Mcmanus</v>
      </c>
      <c r="AQ114">
        <v>0</v>
      </c>
      <c r="AR114" s="100" t="str">
        <v>Olivia Mcmanus</v>
      </c>
      <c r="AS114" s="99" t="str">
        <v>Katherine Blanshard</v>
      </c>
      <c r="AT114">
        <v>0</v>
      </c>
      <c r="AU114" s="100" t="str">
        <v>Katherine Blanshard</v>
      </c>
    </row>
    <row r="115" spans="15:47" x14ac:dyDescent="0.35">
      <c r="O115" t="str">
        <v>Jason Georgalas</v>
      </c>
      <c r="P115" s="99" t="str">
        <v>Noah Vivian</v>
      </c>
      <c r="Q115">
        <v>1</v>
      </c>
      <c r="R115" s="100" t="str">
        <v>Noah Vivian</v>
      </c>
      <c r="S115" s="99" t="str">
        <v>Noah Raishbrook</v>
      </c>
      <c r="T115">
        <v>0</v>
      </c>
      <c r="U115" s="100" t="str">
        <v>Noah Raishbrook</v>
      </c>
      <c r="V115" s="99" t="str">
        <v>Parker Cumbers</v>
      </c>
      <c r="W115">
        <v>0</v>
      </c>
      <c r="X115" s="100" t="str">
        <v>Parker Cumbers</v>
      </c>
      <c r="Y115" s="99" t="str">
        <v>Noah Udechuku</v>
      </c>
      <c r="Z115">
        <v>0</v>
      </c>
      <c r="AA115" s="100" t="str">
        <v>Noah Udechuku</v>
      </c>
      <c r="AB115" s="99" t="str">
        <v>Jason Georgalas</v>
      </c>
      <c r="AC115">
        <v>0</v>
      </c>
      <c r="AD115" s="100" t="str">
        <v>Jason Georgalas</v>
      </c>
      <c r="AF115" t="str">
        <v>Katie Hill</v>
      </c>
      <c r="AG115" s="99" t="str">
        <v>Phoebe Hogg</v>
      </c>
      <c r="AH115">
        <v>0</v>
      </c>
      <c r="AI115" s="100" t="str">
        <v>Phoebe Hogg</v>
      </c>
      <c r="AJ115" s="99" t="str">
        <v>Polly Paterson</v>
      </c>
      <c r="AK115">
        <v>0</v>
      </c>
      <c r="AL115" s="100" t="str">
        <v>Polly Paterson</v>
      </c>
      <c r="AM115" s="99" t="str">
        <v>Poppy Fairs</v>
      </c>
      <c r="AN115">
        <v>0</v>
      </c>
      <c r="AO115" s="100" t="str">
        <v>Poppy Fairs</v>
      </c>
      <c r="AP115" s="99" t="str">
        <v>Orla Squirrell</v>
      </c>
      <c r="AQ115">
        <v>0</v>
      </c>
      <c r="AR115" s="100" t="str">
        <v>Orla Squirrell</v>
      </c>
      <c r="AS115" s="99" t="str">
        <v>Katie Hill</v>
      </c>
      <c r="AT115">
        <v>0</v>
      </c>
      <c r="AU115" s="100" t="str">
        <v>Katie Hill</v>
      </c>
    </row>
    <row r="116" spans="15:47" x14ac:dyDescent="0.35">
      <c r="O116" t="str">
        <v>Jayden Osayande</v>
      </c>
      <c r="P116" s="99" t="str">
        <v>Noah Wilson</v>
      </c>
      <c r="Q116">
        <v>0</v>
      </c>
      <c r="R116" s="100" t="str">
        <v>Noah Wilson</v>
      </c>
      <c r="S116" s="99" t="str">
        <v>Noah Udechuku</v>
      </c>
      <c r="T116">
        <v>0</v>
      </c>
      <c r="U116" s="100" t="str">
        <v>Noah Udechuku</v>
      </c>
      <c r="V116" s="99" t="str">
        <v>Paul Adebayo</v>
      </c>
      <c r="W116">
        <v>0</v>
      </c>
      <c r="X116" s="100" t="str">
        <v>Paul Adebayo</v>
      </c>
      <c r="Y116" s="99" t="str">
        <v>Oliver Clark</v>
      </c>
      <c r="Z116">
        <v>0</v>
      </c>
      <c r="AA116" s="100" t="str">
        <v>Oliver Clark</v>
      </c>
      <c r="AB116" s="99" t="str">
        <v>Jayden Osayande</v>
      </c>
      <c r="AC116">
        <v>0</v>
      </c>
      <c r="AD116" s="100" t="str">
        <v>Jayden Osayande</v>
      </c>
      <c r="AF116" t="str">
        <v>Kirsten Townsend</v>
      </c>
      <c r="AG116" s="99" t="str">
        <v>Polly Paterson</v>
      </c>
      <c r="AH116">
        <v>0</v>
      </c>
      <c r="AI116" s="100" t="str">
        <v>Polly Paterson</v>
      </c>
      <c r="AJ116" s="99" t="str">
        <v>Poppy Clark</v>
      </c>
      <c r="AK116">
        <v>1</v>
      </c>
      <c r="AL116" s="100" t="str">
        <v>Poppy Clark</v>
      </c>
      <c r="AM116" s="99" t="str">
        <v>Poppy Turner</v>
      </c>
      <c r="AN116">
        <v>1</v>
      </c>
      <c r="AO116" s="100" t="str">
        <v>Poppy Turner</v>
      </c>
      <c r="AP116" s="99" t="str">
        <v>Phoebe Hogg</v>
      </c>
      <c r="AQ116">
        <v>1</v>
      </c>
      <c r="AR116" s="100" t="str">
        <v>Phoebe Hogg</v>
      </c>
      <c r="AS116" s="99" t="str">
        <v>Kirsten Townsend</v>
      </c>
      <c r="AT116">
        <v>0</v>
      </c>
      <c r="AU116" s="100" t="str">
        <v>Kirsten Townsend</v>
      </c>
    </row>
    <row r="117" spans="15:47" x14ac:dyDescent="0.35">
      <c r="O117" t="str">
        <v>JaydenLee Bhaskaran</v>
      </c>
      <c r="P117" s="99" t="str">
        <v>Oliver Clark</v>
      </c>
      <c r="Q117">
        <v>0</v>
      </c>
      <c r="R117" s="100" t="str">
        <v>Oliver Clark</v>
      </c>
      <c r="S117" s="99" t="str">
        <v>Noah Vivian</v>
      </c>
      <c r="T117">
        <v>0</v>
      </c>
      <c r="U117" s="100" t="str">
        <v>Noah Vivian</v>
      </c>
      <c r="V117" s="99" t="str">
        <v>Rafael DeBelligny</v>
      </c>
      <c r="W117">
        <v>0</v>
      </c>
      <c r="X117" s="100" t="str">
        <v>Rafael DeBelligny</v>
      </c>
      <c r="Y117" s="99" t="str">
        <v>Oliver Sisson</v>
      </c>
      <c r="Z117">
        <v>0</v>
      </c>
      <c r="AA117" s="100" t="str">
        <v>Oliver Sisson</v>
      </c>
      <c r="AB117" s="99" t="str">
        <v>JaydenLee Bhaskaran</v>
      </c>
      <c r="AC117">
        <v>0</v>
      </c>
      <c r="AD117" s="100" t="str">
        <v>JaydenLee Bhaskaran</v>
      </c>
      <c r="AF117" t="str">
        <v>Lacey Martell-Smith</v>
      </c>
      <c r="AG117" s="99" t="str">
        <v>Poppy Clark</v>
      </c>
      <c r="AH117">
        <v>0</v>
      </c>
      <c r="AI117" s="100" t="str">
        <v>Poppy Clark</v>
      </c>
      <c r="AJ117" s="99" t="str">
        <v>Poppy Clarke</v>
      </c>
      <c r="AK117">
        <v>0</v>
      </c>
      <c r="AL117" s="100" t="str">
        <v>Poppy Clarke</v>
      </c>
      <c r="AM117" s="99" t="str">
        <v>Robyn Heap</v>
      </c>
      <c r="AN117">
        <v>0</v>
      </c>
      <c r="AO117" s="100" t="str">
        <v>Robyn Heap</v>
      </c>
      <c r="AP117" s="99" t="str">
        <v>Polly Paterson</v>
      </c>
      <c r="AQ117">
        <v>0</v>
      </c>
      <c r="AR117" s="100" t="str">
        <v>Polly Paterson</v>
      </c>
      <c r="AS117" s="99" t="str">
        <v>Lacey Martell-Smith</v>
      </c>
      <c r="AT117">
        <v>0</v>
      </c>
      <c r="AU117" s="100" t="str">
        <v>Lacey Martell-Smith</v>
      </c>
    </row>
    <row r="118" spans="15:47" x14ac:dyDescent="0.35">
      <c r="O118" t="str">
        <v>Jesse Frost</v>
      </c>
      <c r="P118" s="99" t="str">
        <v>Oliver Sisson</v>
      </c>
      <c r="Q118">
        <v>0</v>
      </c>
      <c r="R118" s="100" t="str">
        <v>Oliver Sisson</v>
      </c>
      <c r="S118" s="99" t="str">
        <v>Noah Wilson</v>
      </c>
      <c r="T118">
        <v>0</v>
      </c>
      <c r="U118" s="100" t="str">
        <v>Noah Wilson</v>
      </c>
      <c r="V118" s="99" t="str">
        <v>Raffy Winborn</v>
      </c>
      <c r="W118">
        <v>0</v>
      </c>
      <c r="X118" s="100" t="str">
        <v>Raffy Winborn</v>
      </c>
      <c r="Y118" s="99" t="str">
        <v>Orwel Fraser-Lim</v>
      </c>
      <c r="Z118">
        <v>0</v>
      </c>
      <c r="AA118" s="100" t="str">
        <v>Orwel Fraser-Lim</v>
      </c>
      <c r="AB118" s="99" t="str">
        <v>Jesse Frost</v>
      </c>
      <c r="AC118">
        <v>0</v>
      </c>
      <c r="AD118" s="100" t="str">
        <v>Jesse Frost</v>
      </c>
      <c r="AF118" t="str">
        <v>Layla Gosling</v>
      </c>
      <c r="AG118" s="99" t="str">
        <v>Poppy Clarke</v>
      </c>
      <c r="AH118">
        <v>0</v>
      </c>
      <c r="AI118" s="100" t="str">
        <v>Poppy Clarke</v>
      </c>
      <c r="AJ118" s="99" t="str">
        <v>Poppy Fairs</v>
      </c>
      <c r="AK118">
        <v>0</v>
      </c>
      <c r="AL118" s="100" t="str">
        <v>Poppy Fairs</v>
      </c>
      <c r="AM118" s="99" t="str">
        <v>Robyn Smith</v>
      </c>
      <c r="AN118">
        <v>1</v>
      </c>
      <c r="AO118" s="100" t="str">
        <v>Robyn Smith</v>
      </c>
      <c r="AP118" s="99" t="str">
        <v>Poppy Clark</v>
      </c>
      <c r="AQ118">
        <v>0</v>
      </c>
      <c r="AR118" s="100" t="str">
        <v>Poppy Clark</v>
      </c>
      <c r="AS118" s="99" t="str">
        <v>Layla Gosling</v>
      </c>
      <c r="AT118">
        <v>0</v>
      </c>
      <c r="AU118" s="100" t="str">
        <v>Layla Gosling</v>
      </c>
    </row>
    <row r="119" spans="15:47" x14ac:dyDescent="0.35">
      <c r="O119" t="str">
        <v>Jesse Osayande</v>
      </c>
      <c r="P119" s="99" t="str">
        <v>Orwel Fraser-Lim</v>
      </c>
      <c r="Q119">
        <v>0</v>
      </c>
      <c r="R119" s="100" t="str">
        <v>Orwel Fraser-Lim</v>
      </c>
      <c r="S119" s="99" t="str">
        <v>Oliver Clark</v>
      </c>
      <c r="T119">
        <v>0</v>
      </c>
      <c r="U119" s="100" t="str">
        <v>Oliver Clark</v>
      </c>
      <c r="V119" s="99" t="str">
        <v>Rhys Kelsall</v>
      </c>
      <c r="W119">
        <v>0</v>
      </c>
      <c r="X119" s="100" t="str">
        <v>Rhys Kelsall</v>
      </c>
      <c r="Y119" s="99" t="str">
        <v>Oscar Steyn</v>
      </c>
      <c r="Z119">
        <v>0</v>
      </c>
      <c r="AA119" s="100" t="str">
        <v>Oscar Steyn</v>
      </c>
      <c r="AB119" s="99" t="str">
        <v>Jesse Osayande</v>
      </c>
      <c r="AC119">
        <v>0</v>
      </c>
      <c r="AD119" s="100" t="str">
        <v>Jesse Osayande</v>
      </c>
      <c r="AF119" t="str">
        <v>Leila Nicholls</v>
      </c>
      <c r="AG119" s="99" t="str">
        <v>Poppy Fairs</v>
      </c>
      <c r="AH119">
        <v>0</v>
      </c>
      <c r="AI119" s="100" t="str">
        <v>Poppy Fairs</v>
      </c>
      <c r="AJ119" s="99" t="str">
        <v>Poppy Turner</v>
      </c>
      <c r="AK119">
        <v>0</v>
      </c>
      <c r="AL119" s="100" t="str">
        <v>Poppy Turner</v>
      </c>
      <c r="AM119" s="99" t="str">
        <v>Romany-Kia Browning</v>
      </c>
      <c r="AN119">
        <v>0</v>
      </c>
      <c r="AO119" s="100" t="str">
        <v>Romany-Kia Browning</v>
      </c>
      <c r="AP119" s="99" t="str">
        <v>Poppy Clarke</v>
      </c>
      <c r="AQ119">
        <v>0</v>
      </c>
      <c r="AR119" s="100" t="str">
        <v>Poppy Clarke</v>
      </c>
      <c r="AS119" s="99" t="str">
        <v>Leila Nicholls</v>
      </c>
      <c r="AT119">
        <v>0</v>
      </c>
      <c r="AU119" s="100" t="str">
        <v>Leila Nicholls</v>
      </c>
    </row>
    <row r="120" spans="15:47" x14ac:dyDescent="0.35">
      <c r="O120" t="str">
        <v>Joe Howard</v>
      </c>
      <c r="P120" s="99" t="str">
        <v>Oscar Steyn</v>
      </c>
      <c r="Q120">
        <v>0</v>
      </c>
      <c r="R120" s="100" t="str">
        <v>Oscar Steyn</v>
      </c>
      <c r="S120" s="99" t="str">
        <v>Oliver Sisson</v>
      </c>
      <c r="T120">
        <v>0</v>
      </c>
      <c r="U120" s="100" t="str">
        <v>Oliver Sisson</v>
      </c>
      <c r="V120" s="99" t="str">
        <v>Riley Cornell</v>
      </c>
      <c r="W120">
        <v>0</v>
      </c>
      <c r="X120" s="100" t="str">
        <v>Riley Cornell</v>
      </c>
      <c r="Y120" s="99" t="str">
        <v>Owen Bambridge</v>
      </c>
      <c r="Z120">
        <v>0</v>
      </c>
      <c r="AA120" s="100" t="str">
        <v>Owen Bambridge</v>
      </c>
      <c r="AB120" s="99" t="str">
        <v>Joe Howard</v>
      </c>
      <c r="AC120">
        <v>0</v>
      </c>
      <c r="AD120" s="100" t="str">
        <v>Joe Howard</v>
      </c>
      <c r="AF120" t="str">
        <v>Lexi Henry</v>
      </c>
      <c r="AG120" s="99" t="str">
        <v>Robyn Smith</v>
      </c>
      <c r="AH120">
        <v>0</v>
      </c>
      <c r="AI120" s="100" t="str">
        <v>Robyn Smith</v>
      </c>
      <c r="AJ120" s="99" t="str">
        <v>Robyn Heap</v>
      </c>
      <c r="AK120">
        <v>0</v>
      </c>
      <c r="AL120" s="100" t="str">
        <v>Robyn Heap</v>
      </c>
      <c r="AM120" s="99" t="str">
        <v>Rosie Smith</v>
      </c>
      <c r="AN120">
        <v>0</v>
      </c>
      <c r="AO120" s="100" t="str">
        <v>Rosie Smith</v>
      </c>
      <c r="AP120" s="99" t="str">
        <v>Poppy Fairs</v>
      </c>
      <c r="AQ120">
        <v>0</v>
      </c>
      <c r="AR120" s="100" t="str">
        <v>Poppy Fairs</v>
      </c>
      <c r="AS120" s="99" t="str">
        <v>Lexi Henry</v>
      </c>
      <c r="AT120">
        <v>0</v>
      </c>
      <c r="AU120" s="100" t="str">
        <v>Lexi Henry</v>
      </c>
    </row>
    <row r="121" spans="15:47" x14ac:dyDescent="0.35">
      <c r="O121" t="str">
        <v>Josh Dinwiddle</v>
      </c>
      <c r="P121" s="99" t="str">
        <v>Owen Bambridge</v>
      </c>
      <c r="Q121">
        <v>1</v>
      </c>
      <c r="R121" s="100" t="str">
        <v>Owen Bambridge</v>
      </c>
      <c r="S121" s="99" t="str">
        <v>Orwel Fraser-Lim</v>
      </c>
      <c r="T121">
        <v>0</v>
      </c>
      <c r="U121" s="100" t="str">
        <v>Orwel Fraser-Lim</v>
      </c>
      <c r="V121" s="99" t="str">
        <v>Robbie Howard</v>
      </c>
      <c r="W121">
        <v>0</v>
      </c>
      <c r="X121" s="100" t="str">
        <v>Robbie Howard</v>
      </c>
      <c r="Y121" s="99" t="str">
        <v>Paolo Valente</v>
      </c>
      <c r="Z121">
        <v>0</v>
      </c>
      <c r="AA121" s="100" t="str">
        <v>Paolo Valente</v>
      </c>
      <c r="AB121" s="99" t="str">
        <v>Josh Dinwiddle</v>
      </c>
      <c r="AC121">
        <v>0</v>
      </c>
      <c r="AD121" s="100" t="str">
        <v>Josh Dinwiddle</v>
      </c>
      <c r="AF121" t="str">
        <v>Lexie Koreman-Ball</v>
      </c>
      <c r="AG121" s="99" t="str">
        <v>Romany-Kia Browning</v>
      </c>
      <c r="AH121">
        <v>0</v>
      </c>
      <c r="AI121" s="100" t="str">
        <v>Romany-Kia Browning</v>
      </c>
      <c r="AJ121" s="99" t="str">
        <v>Robyn Smith</v>
      </c>
      <c r="AK121">
        <v>0</v>
      </c>
      <c r="AL121" s="100" t="str">
        <v>Robyn Smith</v>
      </c>
      <c r="AM121" s="99" t="str">
        <v>Ruby Cornell</v>
      </c>
      <c r="AN121">
        <v>0</v>
      </c>
      <c r="AO121" s="100" t="str">
        <v>Ruby Cornell</v>
      </c>
      <c r="AP121" s="99" t="str">
        <v>Poppy Turner</v>
      </c>
      <c r="AQ121">
        <v>0</v>
      </c>
      <c r="AR121" s="100" t="str">
        <v>Poppy Turner</v>
      </c>
      <c r="AS121" s="99" t="str">
        <v>Lexie Koreman-Ball</v>
      </c>
      <c r="AT121">
        <v>0</v>
      </c>
      <c r="AU121" s="100" t="str">
        <v>Lexie Koreman-Ball</v>
      </c>
    </row>
    <row r="122" spans="15:47" x14ac:dyDescent="0.35">
      <c r="O122" t="str">
        <v>Josh Harding</v>
      </c>
      <c r="P122" s="99" t="str">
        <v>Paolo Valente</v>
      </c>
      <c r="Q122">
        <v>0</v>
      </c>
      <c r="R122" s="100" t="str">
        <v>Paolo Valente</v>
      </c>
      <c r="S122" s="99" t="str">
        <v>Oscar Steyn</v>
      </c>
      <c r="T122">
        <v>1</v>
      </c>
      <c r="U122" s="100" t="str">
        <v>Oscar Steyn</v>
      </c>
      <c r="V122" s="99" t="str">
        <v>Rohin Datta</v>
      </c>
      <c r="W122">
        <v>0</v>
      </c>
      <c r="X122" s="100" t="str">
        <v>Rohin Datta</v>
      </c>
      <c r="Y122" s="99" t="str">
        <v>Parker Cumbers</v>
      </c>
      <c r="Z122">
        <v>0</v>
      </c>
      <c r="AA122" s="100" t="str">
        <v>Parker Cumbers</v>
      </c>
      <c r="AB122" s="99" t="str">
        <v>Josh Harding</v>
      </c>
      <c r="AC122">
        <v>0</v>
      </c>
      <c r="AD122" s="100" t="str">
        <v>Josh Harding</v>
      </c>
      <c r="AF122" t="str">
        <v>Liara Ronan</v>
      </c>
      <c r="AG122" s="99" t="str">
        <v>Rosie Smith</v>
      </c>
      <c r="AH122">
        <v>0</v>
      </c>
      <c r="AI122" s="100" t="str">
        <v>Rosie Smith</v>
      </c>
      <c r="AJ122" s="99" t="str">
        <v>Romany-Kia Browning</v>
      </c>
      <c r="AK122">
        <v>0</v>
      </c>
      <c r="AL122" s="100" t="str">
        <v>Romany-Kia Browning</v>
      </c>
      <c r="AM122" s="99" t="str">
        <v>Ruby Mathias</v>
      </c>
      <c r="AN122">
        <v>0</v>
      </c>
      <c r="AO122" s="100" t="str">
        <v>Ruby Mathias</v>
      </c>
      <c r="AP122" s="99" t="str">
        <v>Robyn Heap</v>
      </c>
      <c r="AQ122">
        <v>0</v>
      </c>
      <c r="AR122" s="100" t="str">
        <v>Robyn Heap</v>
      </c>
      <c r="AS122" s="99" t="str">
        <v>Liara Ronan</v>
      </c>
      <c r="AT122">
        <v>0</v>
      </c>
      <c r="AU122" s="100" t="str">
        <v>Liara Ronan</v>
      </c>
    </row>
    <row r="123" spans="15:47" x14ac:dyDescent="0.35">
      <c r="O123" t="str">
        <v>Joshua Ekunday</v>
      </c>
      <c r="P123" s="99" t="str">
        <v>Parker Cumbers</v>
      </c>
      <c r="Q123">
        <v>0</v>
      </c>
      <c r="R123" s="100" t="str">
        <v>Parker Cumbers</v>
      </c>
      <c r="S123" s="99" t="str">
        <v>Owen Bambridge</v>
      </c>
      <c r="T123">
        <v>0</v>
      </c>
      <c r="U123" s="100" t="str">
        <v>Owen Bambridge</v>
      </c>
      <c r="V123" s="99" t="str">
        <v>Rupert Bate</v>
      </c>
      <c r="W123">
        <v>0</v>
      </c>
      <c r="X123" s="100" t="str">
        <v>Rupert Bate</v>
      </c>
      <c r="Y123" s="99" t="str">
        <v>Paul Adebayo</v>
      </c>
      <c r="Z123">
        <v>0</v>
      </c>
      <c r="AA123" s="100" t="str">
        <v>Paul Adebayo</v>
      </c>
      <c r="AB123" s="99" t="str">
        <v>Joshua Ekunday</v>
      </c>
      <c r="AC123">
        <v>0</v>
      </c>
      <c r="AD123" s="100" t="str">
        <v>Joshua Ekunday</v>
      </c>
      <c r="AF123" t="str">
        <v>Lily Addington</v>
      </c>
      <c r="AG123" s="99" t="str">
        <v>Ruby Cornell</v>
      </c>
      <c r="AH123">
        <v>0</v>
      </c>
      <c r="AI123" s="100" t="str">
        <v>Ruby Cornell</v>
      </c>
      <c r="AJ123" s="99" t="str">
        <v>Rosie Smith</v>
      </c>
      <c r="AK123">
        <v>0</v>
      </c>
      <c r="AL123" s="100" t="str">
        <v>Rosie Smith</v>
      </c>
      <c r="AM123" s="99" t="str">
        <v>Ryder Izbrecht</v>
      </c>
      <c r="AN123">
        <v>0</v>
      </c>
      <c r="AO123" s="100" t="str">
        <v>Ryder Izbrecht</v>
      </c>
      <c r="AP123" s="99" t="str">
        <v>Robyn Smith</v>
      </c>
      <c r="AQ123">
        <v>0</v>
      </c>
      <c r="AR123" s="100" t="str">
        <v>Robyn Smith</v>
      </c>
      <c r="AS123" s="99" t="str">
        <v>Lily Addington</v>
      </c>
      <c r="AT123">
        <v>0</v>
      </c>
      <c r="AU123" s="100" t="str">
        <v>Lily Addington</v>
      </c>
    </row>
    <row r="124" spans="15:47" x14ac:dyDescent="0.35">
      <c r="O124" t="str">
        <v>Joshua Roberts</v>
      </c>
      <c r="P124" s="99" t="str">
        <v>Paul Adebayo</v>
      </c>
      <c r="Q124">
        <v>0</v>
      </c>
      <c r="R124" s="100" t="str">
        <v>Paul Adebayo</v>
      </c>
      <c r="S124" s="99" t="str">
        <v>Paolo Valente</v>
      </c>
      <c r="T124">
        <v>0</v>
      </c>
      <c r="U124" s="100" t="str">
        <v>Paolo Valente</v>
      </c>
      <c r="V124" s="99" t="str">
        <v>Rupert Clark</v>
      </c>
      <c r="W124">
        <v>0</v>
      </c>
      <c r="X124" s="100" t="str">
        <v>Rupert Clark</v>
      </c>
      <c r="Y124" s="99" t="str">
        <v>Rafael DeBelligny</v>
      </c>
      <c r="Z124">
        <v>0</v>
      </c>
      <c r="AA124" s="100" t="str">
        <v>Rafael DeBelligny</v>
      </c>
      <c r="AB124" s="99" t="str">
        <v>Joshua Roberts</v>
      </c>
      <c r="AC124">
        <v>0</v>
      </c>
      <c r="AD124" s="100" t="str">
        <v>Joshua Roberts</v>
      </c>
      <c r="AF124" t="str">
        <v>Lily Tyler</v>
      </c>
      <c r="AG124" s="99" t="str">
        <v>Ruby Mathias</v>
      </c>
      <c r="AH124">
        <v>0</v>
      </c>
      <c r="AI124" s="100" t="str">
        <v>Ruby Mathias</v>
      </c>
      <c r="AJ124" s="99" t="str">
        <v>Ruby Cornell</v>
      </c>
      <c r="AK124">
        <v>0</v>
      </c>
      <c r="AL124" s="100" t="str">
        <v>Ruby Cornell</v>
      </c>
      <c r="AM124" s="99" t="str">
        <v>Sara Kelly</v>
      </c>
      <c r="AN124">
        <v>0</v>
      </c>
      <c r="AO124" s="100" t="str">
        <v>Sara Kelly</v>
      </c>
      <c r="AP124" s="99" t="str">
        <v>Romany-Kia Browning</v>
      </c>
      <c r="AQ124">
        <v>0</v>
      </c>
      <c r="AR124" s="100" t="str">
        <v>Romany-Kia Browning</v>
      </c>
      <c r="AS124" s="99" t="str">
        <v>Lily Tyler</v>
      </c>
      <c r="AT124">
        <v>0</v>
      </c>
      <c r="AU124" s="100" t="str">
        <v>Lily Tyler</v>
      </c>
    </row>
    <row r="125" spans="15:47" x14ac:dyDescent="0.35">
      <c r="O125" t="str">
        <v>Joshua Seaman</v>
      </c>
      <c r="P125" s="99" t="str">
        <v>Rafael DeBelligny</v>
      </c>
      <c r="Q125">
        <v>0</v>
      </c>
      <c r="R125" s="100" t="str">
        <v>Rafael DeBelligny</v>
      </c>
      <c r="S125" s="99" t="str">
        <v>Parker Cumbers</v>
      </c>
      <c r="T125">
        <v>0</v>
      </c>
      <c r="U125" s="100" t="str">
        <v>Parker Cumbers</v>
      </c>
      <c r="V125" s="99" t="str">
        <v>Sam Selby</v>
      </c>
      <c r="W125">
        <v>0</v>
      </c>
      <c r="X125" s="100" t="str">
        <v>Sam Selby</v>
      </c>
      <c r="Y125" s="99" t="str">
        <v>Raffy Winborn</v>
      </c>
      <c r="Z125">
        <v>0</v>
      </c>
      <c r="AA125" s="100" t="str">
        <v>Raffy Winborn</v>
      </c>
      <c r="AB125" s="99" t="str">
        <v>Joshua Seaman</v>
      </c>
      <c r="AC125">
        <v>0</v>
      </c>
      <c r="AD125" s="100" t="str">
        <v>Joshua Seaman</v>
      </c>
      <c r="AF125" t="str">
        <v>Lisa Ndungu</v>
      </c>
      <c r="AG125" s="99" t="str">
        <v>Ryder Izbrecht</v>
      </c>
      <c r="AH125">
        <v>0</v>
      </c>
      <c r="AI125" s="100" t="str">
        <v>Ryder Izbrecht</v>
      </c>
      <c r="AJ125" s="99" t="str">
        <v>Ruby Mathias</v>
      </c>
      <c r="AK125">
        <v>1</v>
      </c>
      <c r="AL125" s="100" t="str">
        <v>Ruby Mathias</v>
      </c>
      <c r="AM125" s="99" t="str">
        <v>Scarlett Campbell</v>
      </c>
      <c r="AN125">
        <v>0</v>
      </c>
      <c r="AO125" s="100" t="str">
        <v>Scarlett Campbell</v>
      </c>
      <c r="AP125" s="99" t="str">
        <v>Rosie Smith</v>
      </c>
      <c r="AQ125">
        <v>1</v>
      </c>
      <c r="AR125" s="100" t="str">
        <v>Rosie Smith</v>
      </c>
      <c r="AS125" s="99" t="str">
        <v>Lisa Ndungu</v>
      </c>
      <c r="AT125">
        <v>0</v>
      </c>
      <c r="AU125" s="100" t="str">
        <v>Lisa Ndungu</v>
      </c>
    </row>
    <row r="126" spans="15:47" x14ac:dyDescent="0.35">
      <c r="O126" t="str">
        <v>Joshua Westall</v>
      </c>
      <c r="P126" s="99" t="str">
        <v>Raffy Winborn</v>
      </c>
      <c r="Q126">
        <v>0</v>
      </c>
      <c r="R126" s="100" t="str">
        <v>Raffy Winborn</v>
      </c>
      <c r="S126" s="99" t="str">
        <v>Paul Adebayo</v>
      </c>
      <c r="T126">
        <v>0</v>
      </c>
      <c r="U126" s="100" t="str">
        <v>Paul Adebayo</v>
      </c>
      <c r="V126" s="99" t="str">
        <v>Samuel May</v>
      </c>
      <c r="W126">
        <v>0</v>
      </c>
      <c r="X126" s="100" t="str">
        <v>Samuel May</v>
      </c>
      <c r="Y126" s="99" t="str">
        <v>Rhys Kelsall</v>
      </c>
      <c r="Z126">
        <v>0</v>
      </c>
      <c r="AA126" s="100" t="str">
        <v>Rhys Kelsall</v>
      </c>
      <c r="AB126" s="99" t="str">
        <v>Joshua Westall</v>
      </c>
      <c r="AC126">
        <v>0</v>
      </c>
      <c r="AD126" s="100" t="str">
        <v>Joshua Westall</v>
      </c>
      <c r="AF126" t="str">
        <v>Lois Keen</v>
      </c>
      <c r="AG126" s="99" t="str">
        <v>Sara Kelly</v>
      </c>
      <c r="AH126">
        <v>0</v>
      </c>
      <c r="AI126" s="100" t="str">
        <v>Sara Kelly</v>
      </c>
      <c r="AJ126" s="99" t="str">
        <v>Ryder Izbrecht</v>
      </c>
      <c r="AK126">
        <v>0</v>
      </c>
      <c r="AL126" s="100" t="str">
        <v>Ryder Izbrecht</v>
      </c>
      <c r="AM126" s="99" t="str">
        <v>Shambhavi Madhusudhanan</v>
      </c>
      <c r="AN126">
        <v>0</v>
      </c>
      <c r="AO126" s="100" t="str">
        <v>Shambhavi Madhusudhanan</v>
      </c>
      <c r="AP126" s="99" t="str">
        <v>Ruby Cornell</v>
      </c>
      <c r="AQ126">
        <v>0</v>
      </c>
      <c r="AR126" s="100" t="str">
        <v>Ruby Cornell</v>
      </c>
      <c r="AS126" s="99" t="str">
        <v>Lois Keen</v>
      </c>
      <c r="AT126">
        <v>0</v>
      </c>
      <c r="AU126" s="100" t="str">
        <v>Lois Keen</v>
      </c>
    </row>
    <row r="127" spans="15:47" x14ac:dyDescent="0.35">
      <c r="O127" t="str">
        <v>Joshua Weymouth</v>
      </c>
      <c r="P127" s="99" t="str">
        <v>Rhys Kelsall</v>
      </c>
      <c r="Q127">
        <v>0</v>
      </c>
      <c r="R127" s="100" t="str">
        <v>Rhys Kelsall</v>
      </c>
      <c r="S127" s="99" t="str">
        <v>Raffy Winborn</v>
      </c>
      <c r="T127">
        <v>0</v>
      </c>
      <c r="U127" s="100" t="str">
        <v>Raffy Winborn</v>
      </c>
      <c r="V127" s="99" t="str">
        <v>Samuel Morley</v>
      </c>
      <c r="W127">
        <v>0</v>
      </c>
      <c r="X127" s="100" t="str">
        <v>Samuel Morley</v>
      </c>
      <c r="Y127" s="99" t="str">
        <v>Riley Cornell</v>
      </c>
      <c r="Z127">
        <v>0</v>
      </c>
      <c r="AA127" s="100" t="str">
        <v>Riley Cornell</v>
      </c>
      <c r="AB127" s="99" t="str">
        <v>Joshua Weymouth</v>
      </c>
      <c r="AC127">
        <v>0</v>
      </c>
      <c r="AD127" s="100" t="str">
        <v>Joshua Weymouth</v>
      </c>
      <c r="AF127" t="str">
        <v>Lois Roulson</v>
      </c>
      <c r="AG127" s="99" t="str">
        <v>Scarlett Campbell</v>
      </c>
      <c r="AH127">
        <v>1</v>
      </c>
      <c r="AI127" s="100" t="str">
        <v>Scarlett Campbell</v>
      </c>
      <c r="AJ127" s="99" t="str">
        <v>Sara Kelly</v>
      </c>
      <c r="AK127">
        <v>1</v>
      </c>
      <c r="AL127" s="100" t="str">
        <v>Sara Kelly</v>
      </c>
      <c r="AM127" s="99" t="str">
        <v>Sienna Faulkner</v>
      </c>
      <c r="AN127">
        <v>1</v>
      </c>
      <c r="AO127" s="100" t="str">
        <v>Sienna Faulkner</v>
      </c>
      <c r="AP127" s="99" t="str">
        <v>Ruby Mathias</v>
      </c>
      <c r="AQ127">
        <v>1</v>
      </c>
      <c r="AR127" s="100" t="str">
        <v>Ruby Mathias</v>
      </c>
      <c r="AS127" s="99" t="str">
        <v>Lois Roulson</v>
      </c>
      <c r="AT127">
        <v>0</v>
      </c>
      <c r="AU127" s="100" t="str">
        <v>Lois Roulson</v>
      </c>
    </row>
    <row r="128" spans="15:47" x14ac:dyDescent="0.35">
      <c r="O128" t="str">
        <v>Josiah Chester</v>
      </c>
      <c r="P128" s="99" t="str">
        <v>Riley Cornell</v>
      </c>
      <c r="Q128">
        <v>1</v>
      </c>
      <c r="R128" s="100" t="str">
        <v>Riley Cornell</v>
      </c>
      <c r="S128" s="99" t="str">
        <v>Rhys Kelsall</v>
      </c>
      <c r="T128">
        <v>0</v>
      </c>
      <c r="U128" s="100" t="str">
        <v>Rhys Kelsall</v>
      </c>
      <c r="V128" s="99" t="str">
        <v>Shani Luvisiah</v>
      </c>
      <c r="W128">
        <v>0</v>
      </c>
      <c r="X128" s="100" t="str">
        <v>Shani Luvisiah</v>
      </c>
      <c r="Y128" s="99" t="str">
        <v>Robbie Howard</v>
      </c>
      <c r="Z128">
        <v>0</v>
      </c>
      <c r="AA128" s="100" t="str">
        <v>Robbie Howard</v>
      </c>
      <c r="AB128" s="99" t="str">
        <v>Josiah Chester</v>
      </c>
      <c r="AC128">
        <v>0</v>
      </c>
      <c r="AD128" s="100" t="str">
        <v>Josiah Chester</v>
      </c>
      <c r="AF128" t="str">
        <v>Lucilla Visintin</v>
      </c>
      <c r="AG128" s="99" t="str">
        <v>Seren Bloor</v>
      </c>
      <c r="AH128">
        <v>0</v>
      </c>
      <c r="AI128" s="100" t="str">
        <v>Seren Bloor</v>
      </c>
      <c r="AJ128" s="99" t="str">
        <v>Scarlett Campbell</v>
      </c>
      <c r="AK128">
        <v>0</v>
      </c>
      <c r="AL128" s="100" t="str">
        <v>Scarlett Campbell</v>
      </c>
      <c r="AM128" s="99" t="str">
        <v>Sienna Jones</v>
      </c>
      <c r="AN128">
        <v>1</v>
      </c>
      <c r="AO128" s="100" t="str">
        <v>Sienna Jones</v>
      </c>
      <c r="AP128" s="99" t="str">
        <v>Ryder Izbrecht</v>
      </c>
      <c r="AQ128">
        <v>1</v>
      </c>
      <c r="AR128" s="100" t="str">
        <v>Ryder Izbrecht</v>
      </c>
      <c r="AS128" s="99" t="str">
        <v>Lucilla Visintin</v>
      </c>
      <c r="AT128">
        <v>0</v>
      </c>
      <c r="AU128" s="100" t="str">
        <v>Lucilla Visintin</v>
      </c>
    </row>
    <row r="129" spans="15:47" x14ac:dyDescent="0.35">
      <c r="O129" t="str">
        <v>Jude Court</v>
      </c>
      <c r="P129" s="99" t="str">
        <v>Robbie Howard</v>
      </c>
      <c r="Q129">
        <v>0</v>
      </c>
      <c r="R129" s="100" t="str">
        <v>Robbie Howard</v>
      </c>
      <c r="S129" s="99" t="str">
        <v>Riley Cornell</v>
      </c>
      <c r="T129">
        <v>1</v>
      </c>
      <c r="U129" s="100" t="str">
        <v>Riley Cornell</v>
      </c>
      <c r="V129" s="99" t="str">
        <v>Silas Roper</v>
      </c>
      <c r="W129">
        <v>0</v>
      </c>
      <c r="X129" s="100" t="str">
        <v>Silas Roper</v>
      </c>
      <c r="Y129" s="99" t="str">
        <v>Rohan Dasoar</v>
      </c>
      <c r="Z129">
        <v>0</v>
      </c>
      <c r="AA129" s="100" t="str">
        <v>Rohan Dasoar</v>
      </c>
      <c r="AB129" s="99" t="str">
        <v>Jude Court</v>
      </c>
      <c r="AC129">
        <v>0</v>
      </c>
      <c r="AD129" s="100" t="str">
        <v>Jude Court</v>
      </c>
      <c r="AF129" t="str">
        <v>Lucy Frank</v>
      </c>
      <c r="AG129" s="99" t="str">
        <v>Shambhavi Madhusudhanan</v>
      </c>
      <c r="AH129">
        <v>0</v>
      </c>
      <c r="AI129" s="100" t="str">
        <v>Shambhavi Madhusudhanan</v>
      </c>
      <c r="AJ129" s="99" t="str">
        <v>Shambhavi Madhusudhanan</v>
      </c>
      <c r="AK129">
        <v>0</v>
      </c>
      <c r="AL129" s="100" t="str">
        <v>Shambhavi Madhusudhanan</v>
      </c>
      <c r="AM129" s="99" t="str">
        <v>Sivan Barken</v>
      </c>
      <c r="AN129">
        <v>0</v>
      </c>
      <c r="AO129" s="100" t="str">
        <v>Sivan Barken</v>
      </c>
      <c r="AP129" s="99" t="str">
        <v>Sara Kelly</v>
      </c>
      <c r="AQ129">
        <v>0</v>
      </c>
      <c r="AR129" s="100" t="str">
        <v>Sara Kelly</v>
      </c>
      <c r="AS129" s="99" t="str">
        <v>Lucy Frank</v>
      </c>
      <c r="AT129">
        <v>0</v>
      </c>
      <c r="AU129" s="100" t="str">
        <v>Lucy Frank</v>
      </c>
    </row>
    <row r="130" spans="15:47" x14ac:dyDescent="0.35">
      <c r="O130" t="str">
        <v>Jude Lynch</v>
      </c>
      <c r="P130" s="99" t="str">
        <v>Rohan Dasoar</v>
      </c>
      <c r="Q130">
        <v>1</v>
      </c>
      <c r="R130" s="100" t="str">
        <v>Rohan Dasoar</v>
      </c>
      <c r="S130" s="99" t="str">
        <v>Robbie Howard</v>
      </c>
      <c r="T130">
        <v>0</v>
      </c>
      <c r="U130" s="100" t="str">
        <v>Robbie Howard</v>
      </c>
      <c r="V130" s="99" t="str">
        <v>Stanley Mason</v>
      </c>
      <c r="W130">
        <v>1</v>
      </c>
      <c r="X130" s="100" t="str">
        <v>Stanley Mason</v>
      </c>
      <c r="Y130" s="99" t="str">
        <v>Rohin Datta</v>
      </c>
      <c r="Z130">
        <v>1</v>
      </c>
      <c r="AA130" s="100" t="str">
        <v>Rohin Datta</v>
      </c>
      <c r="AB130" s="99" t="str">
        <v>Jude Lynch</v>
      </c>
      <c r="AC130">
        <v>0</v>
      </c>
      <c r="AD130" s="100" t="str">
        <v>Jude Lynch</v>
      </c>
      <c r="AF130" t="str">
        <v>Lucy Thompson</v>
      </c>
      <c r="AG130" s="99" t="str">
        <v>Sian Canham</v>
      </c>
      <c r="AH130">
        <v>0</v>
      </c>
      <c r="AI130" s="100" t="str">
        <v>Sian Canham</v>
      </c>
      <c r="AJ130" s="99" t="str">
        <v>Sian Canham</v>
      </c>
      <c r="AK130">
        <v>0</v>
      </c>
      <c r="AL130" s="100" t="str">
        <v>Sian Canham</v>
      </c>
      <c r="AM130" s="99" t="str">
        <v>Sofia Lyttle</v>
      </c>
      <c r="AN130">
        <v>0</v>
      </c>
      <c r="AO130" s="100" t="str">
        <v>Sofia Lyttle</v>
      </c>
      <c r="AP130" s="99" t="str">
        <v>Scarlett Campbell</v>
      </c>
      <c r="AQ130">
        <v>0</v>
      </c>
      <c r="AR130" s="100" t="str">
        <v>Scarlett Campbell</v>
      </c>
      <c r="AS130" s="99" t="str">
        <v>Lucy Thompson</v>
      </c>
      <c r="AT130">
        <v>0</v>
      </c>
      <c r="AU130" s="100" t="str">
        <v>Lucy Thompson</v>
      </c>
    </row>
    <row r="131" spans="15:47" x14ac:dyDescent="0.35">
      <c r="O131" t="str">
        <v>Kai Glanville</v>
      </c>
      <c r="P131" s="99" t="str">
        <v>Rohin Datta</v>
      </c>
      <c r="Q131">
        <v>0</v>
      </c>
      <c r="R131" s="100" t="str">
        <v>Rohin Datta</v>
      </c>
      <c r="S131" s="99" t="str">
        <v>Rohin Datta</v>
      </c>
      <c r="T131">
        <v>0</v>
      </c>
      <c r="U131" s="100" t="str">
        <v>Rohin Datta</v>
      </c>
      <c r="V131" s="99" t="str">
        <v>Theo James</v>
      </c>
      <c r="W131">
        <v>0</v>
      </c>
      <c r="X131" s="100" t="str">
        <v>Theo James</v>
      </c>
      <c r="Y131" s="99" t="str">
        <v>Rowan Weir</v>
      </c>
      <c r="Z131">
        <v>0</v>
      </c>
      <c r="AA131" s="100" t="str">
        <v>Rowan Weir</v>
      </c>
      <c r="AB131" s="99" t="str">
        <v>Kai Glanville</v>
      </c>
      <c r="AC131">
        <v>0</v>
      </c>
      <c r="AD131" s="100" t="str">
        <v>Kai Glanville</v>
      </c>
      <c r="AF131" t="str">
        <v>Lyla Belshaw</v>
      </c>
      <c r="AG131" s="99" t="str">
        <v>Sienna Jones</v>
      </c>
      <c r="AH131">
        <v>0</v>
      </c>
      <c r="AI131" s="100" t="str">
        <v>Sienna Jones</v>
      </c>
      <c r="AJ131" s="99" t="str">
        <v>Sienna Faulkner</v>
      </c>
      <c r="AK131">
        <v>0</v>
      </c>
      <c r="AL131" s="100" t="str">
        <v>Sienna Faulkner</v>
      </c>
      <c r="AM131" s="99" t="str">
        <v>Sophia Green</v>
      </c>
      <c r="AN131">
        <v>0</v>
      </c>
      <c r="AO131" s="100" t="str">
        <v>Sophia Green</v>
      </c>
      <c r="AP131" s="99" t="str">
        <v>Shambhavi Madhusudhanan</v>
      </c>
      <c r="AQ131">
        <v>0</v>
      </c>
      <c r="AR131" s="100" t="str">
        <v>Shambhavi Madhusudhanan</v>
      </c>
      <c r="AS131" s="99" t="str">
        <v>Lyla Belshaw</v>
      </c>
      <c r="AT131">
        <v>0</v>
      </c>
      <c r="AU131" s="100" t="str">
        <v>Lyla Belshaw</v>
      </c>
    </row>
    <row r="132" spans="15:47" x14ac:dyDescent="0.35">
      <c r="O132" t="str">
        <v>Kester Waterman</v>
      </c>
      <c r="P132" s="99" t="str">
        <v>Roux Bueno</v>
      </c>
      <c r="Q132">
        <v>0</v>
      </c>
      <c r="R132" s="100" t="str">
        <v>Roux Bueno</v>
      </c>
      <c r="S132" s="99" t="str">
        <v>Rowan Weir</v>
      </c>
      <c r="T132">
        <v>0</v>
      </c>
      <c r="U132" s="100" t="str">
        <v>Rowan Weir</v>
      </c>
      <c r="V132" s="99" t="str">
        <v>Thomas Bowen</v>
      </c>
      <c r="W132">
        <v>0</v>
      </c>
      <c r="X132" s="100" t="str">
        <v>Thomas Bowen</v>
      </c>
      <c r="Y132" s="99" t="str">
        <v>Rupert Bate</v>
      </c>
      <c r="Z132">
        <v>0</v>
      </c>
      <c r="AA132" s="100" t="str">
        <v>Rupert Bate</v>
      </c>
      <c r="AB132" s="99" t="str">
        <v>Kester Waterman</v>
      </c>
      <c r="AC132">
        <v>0</v>
      </c>
      <c r="AD132" s="100" t="str">
        <v>Kester Waterman</v>
      </c>
      <c r="AF132" t="str">
        <v>Martha May</v>
      </c>
      <c r="AG132" s="99" t="str">
        <v>Simran Dasoar</v>
      </c>
      <c r="AH132">
        <v>1</v>
      </c>
      <c r="AI132" s="100" t="str">
        <v>Simran Dasoar</v>
      </c>
      <c r="AJ132" s="99" t="str">
        <v>Sienna Jones</v>
      </c>
      <c r="AK132">
        <v>1</v>
      </c>
      <c r="AL132" s="100" t="str">
        <v>Sienna Jones</v>
      </c>
      <c r="AM132" s="99" t="str">
        <v>Sophia Harvey</v>
      </c>
      <c r="AN132">
        <v>1</v>
      </c>
      <c r="AO132" s="100" t="str">
        <v>Sophia Harvey</v>
      </c>
      <c r="AP132" s="99" t="str">
        <v>Sian Canham</v>
      </c>
      <c r="AQ132">
        <v>1</v>
      </c>
      <c r="AR132" s="100" t="str">
        <v>Sian Canham</v>
      </c>
      <c r="AS132" s="99" t="str">
        <v>Martha May</v>
      </c>
      <c r="AT132">
        <v>0</v>
      </c>
      <c r="AU132" s="100" t="str">
        <v>Martha May</v>
      </c>
    </row>
    <row r="133" spans="15:47" x14ac:dyDescent="0.35">
      <c r="O133" t="str">
        <v>Kingsley Davies</v>
      </c>
      <c r="P133" s="99" t="str">
        <v>Rupert Bate</v>
      </c>
      <c r="Q133">
        <v>1</v>
      </c>
      <c r="R133" s="100" t="str">
        <v>Rupert Bate</v>
      </c>
      <c r="S133" s="99" t="str">
        <v>Rupert Bate</v>
      </c>
      <c r="T133">
        <v>1</v>
      </c>
      <c r="U133" s="100" t="str">
        <v>Rupert Bate</v>
      </c>
      <c r="V133" s="99" t="str">
        <v>Thomas Hall</v>
      </c>
      <c r="W133">
        <v>1</v>
      </c>
      <c r="X133" s="100" t="str">
        <v>Thomas Hall</v>
      </c>
      <c r="Y133" s="99" t="str">
        <v>Rupert Clark</v>
      </c>
      <c r="Z133">
        <v>0</v>
      </c>
      <c r="AA133" s="100" t="str">
        <v>Rupert Clark</v>
      </c>
      <c r="AB133" s="99" t="str">
        <v>Kingsley Davies</v>
      </c>
      <c r="AC133">
        <v>0</v>
      </c>
      <c r="AD133" s="100" t="str">
        <v>Kingsley Davies</v>
      </c>
      <c r="AF133" t="str">
        <v>Matilda Borrett</v>
      </c>
      <c r="AG133" s="99" t="str">
        <v>Sofia Lyttle</v>
      </c>
      <c r="AH133">
        <v>0</v>
      </c>
      <c r="AI133" s="100" t="str">
        <v>Sofia Lyttle</v>
      </c>
      <c r="AJ133" s="99" t="str">
        <v>Sivan Barken</v>
      </c>
      <c r="AK133">
        <v>0</v>
      </c>
      <c r="AL133" s="100" t="str">
        <v>Sivan Barken</v>
      </c>
      <c r="AM133" s="99" t="str">
        <v>Sophie Lee</v>
      </c>
      <c r="AN133">
        <v>0</v>
      </c>
      <c r="AO133" s="100" t="str">
        <v>Sophie Lee</v>
      </c>
      <c r="AP133" s="99" t="str">
        <v>Sienna Faulkner</v>
      </c>
      <c r="AQ133">
        <v>0</v>
      </c>
      <c r="AR133" s="100" t="str">
        <v>Sienna Faulkner</v>
      </c>
      <c r="AS133" s="99" t="str">
        <v>Matilda Borrett</v>
      </c>
      <c r="AT133">
        <v>0</v>
      </c>
      <c r="AU133" s="100" t="str">
        <v>Matilda Borrett</v>
      </c>
    </row>
    <row r="134" spans="15:47" x14ac:dyDescent="0.35">
      <c r="O134" t="str">
        <v>Laiton Berrryman-Burgoyne</v>
      </c>
      <c r="P134" s="99" t="str">
        <v>Rupert Clark</v>
      </c>
      <c r="Q134">
        <v>0</v>
      </c>
      <c r="R134" s="100" t="str">
        <v>Rupert Clark</v>
      </c>
      <c r="S134" s="99" t="str">
        <v>Rupert Clark</v>
      </c>
      <c r="T134">
        <v>0</v>
      </c>
      <c r="U134" s="100" t="str">
        <v>Rupert Clark</v>
      </c>
      <c r="V134" s="99" t="str">
        <v>Toby Metson</v>
      </c>
      <c r="W134">
        <v>0</v>
      </c>
      <c r="X134" s="100" t="str">
        <v>Toby Metson</v>
      </c>
      <c r="Y134" s="99" t="str">
        <v>Sam Selby</v>
      </c>
      <c r="Z134">
        <v>0</v>
      </c>
      <c r="AA134" s="100" t="str">
        <v>Sam Selby</v>
      </c>
      <c r="AB134" s="99" t="str">
        <v>Laiton Berrryman-Burgoyne</v>
      </c>
      <c r="AC134">
        <v>0</v>
      </c>
      <c r="AD134" s="100" t="str">
        <v>Laiton Berrryman-Burgoyne</v>
      </c>
      <c r="AF134" t="str">
        <v>Matilda Smith</v>
      </c>
      <c r="AG134" s="99" t="str">
        <v>Sophia Green</v>
      </c>
      <c r="AH134">
        <v>0</v>
      </c>
      <c r="AI134" s="100" t="str">
        <v>Sophia Green</v>
      </c>
      <c r="AJ134" s="99" t="str">
        <v>Sofia Lyttle</v>
      </c>
      <c r="AK134">
        <v>0</v>
      </c>
      <c r="AL134" s="100" t="str">
        <v>Sofia Lyttle</v>
      </c>
      <c r="AM134" s="99" t="str">
        <v>Sophie Rogers</v>
      </c>
      <c r="AN134">
        <v>0</v>
      </c>
      <c r="AO134" s="100" t="str">
        <v>Sophie Rogers</v>
      </c>
      <c r="AP134" s="99" t="str">
        <v>Sienna Jones</v>
      </c>
      <c r="AQ134">
        <v>0</v>
      </c>
      <c r="AR134" s="100" t="str">
        <v>Sienna Jones</v>
      </c>
      <c r="AS134" s="99" t="str">
        <v>Matilda Smith</v>
      </c>
      <c r="AT134">
        <v>0</v>
      </c>
      <c r="AU134" s="100" t="str">
        <v>Matilda Smith</v>
      </c>
    </row>
    <row r="135" spans="15:47" x14ac:dyDescent="0.35">
      <c r="O135" t="str">
        <v>Lawrence Gordon</v>
      </c>
      <c r="P135" s="99" t="str">
        <v>Sam Bailey</v>
      </c>
      <c r="Q135">
        <v>0</v>
      </c>
      <c r="R135" s="100" t="str">
        <v>Sam Bailey</v>
      </c>
      <c r="S135" s="99" t="str">
        <v>Sam Bailey</v>
      </c>
      <c r="T135">
        <v>0</v>
      </c>
      <c r="U135" s="100" t="str">
        <v>Sam Bailey</v>
      </c>
      <c r="V135" s="99" t="str">
        <v>Toby Metson2</v>
      </c>
      <c r="W135">
        <v>0</v>
      </c>
      <c r="X135" s="100" t="str">
        <v>Toby Metson2</v>
      </c>
      <c r="Y135" s="99" t="str">
        <v>Samuel May</v>
      </c>
      <c r="Z135">
        <v>1</v>
      </c>
      <c r="AA135" s="100" t="str">
        <v>Samuel May</v>
      </c>
      <c r="AB135" s="99" t="str">
        <v>Lawrence Gordon</v>
      </c>
      <c r="AC135">
        <v>0</v>
      </c>
      <c r="AD135" s="100" t="str">
        <v>Lawrence Gordon</v>
      </c>
      <c r="AF135" t="str">
        <v>Maya Lancaster</v>
      </c>
      <c r="AG135" s="99" t="str">
        <v>Sophie Jeffrey</v>
      </c>
      <c r="AH135">
        <v>0</v>
      </c>
      <c r="AI135" s="100" t="str">
        <v>Sophie Jeffrey</v>
      </c>
      <c r="AJ135" s="99" t="str">
        <v>Sophia Green</v>
      </c>
      <c r="AK135">
        <v>1</v>
      </c>
      <c r="AL135" s="100" t="str">
        <v>Sophia Green</v>
      </c>
      <c r="AM135" s="99" t="str">
        <v>Sydnie Joyce</v>
      </c>
      <c r="AN135">
        <v>1</v>
      </c>
      <c r="AO135" s="100" t="str">
        <v>Sydnie Joyce</v>
      </c>
      <c r="AP135" s="99" t="str">
        <v>Simran Dasoar</v>
      </c>
      <c r="AQ135">
        <v>1</v>
      </c>
      <c r="AR135" s="100" t="str">
        <v>Simran Dasoar</v>
      </c>
      <c r="AS135" s="99" t="str">
        <v>Maya Lancaster</v>
      </c>
      <c r="AT135">
        <v>0</v>
      </c>
      <c r="AU135" s="100" t="str">
        <v>Maya Lancaster</v>
      </c>
    </row>
    <row r="136" spans="15:47" x14ac:dyDescent="0.35">
      <c r="O136" t="str">
        <v>Leo Bloor</v>
      </c>
      <c r="P136" s="99" t="str">
        <v>Sam Selby</v>
      </c>
      <c r="Q136">
        <v>0</v>
      </c>
      <c r="R136" s="100" t="str">
        <v>Sam Selby</v>
      </c>
      <c r="S136" s="99" t="str">
        <v>Sam Selby</v>
      </c>
      <c r="T136">
        <v>1</v>
      </c>
      <c r="U136" s="100" t="str">
        <v>Sam Selby</v>
      </c>
      <c r="V136" s="99" t="str">
        <v>Toby Purser</v>
      </c>
      <c r="W136">
        <v>1</v>
      </c>
      <c r="X136" s="100" t="str">
        <v>Toby Purser</v>
      </c>
      <c r="Y136" s="99" t="str">
        <v>Samuel Morley</v>
      </c>
      <c r="Z136">
        <v>0</v>
      </c>
      <c r="AA136" s="100" t="str">
        <v>Samuel Morley</v>
      </c>
      <c r="AB136" s="99" t="str">
        <v>Leo Bloor</v>
      </c>
      <c r="AC136">
        <v>0</v>
      </c>
      <c r="AD136" s="100" t="str">
        <v>Leo Bloor</v>
      </c>
      <c r="AF136" t="str">
        <v>Maya Wright</v>
      </c>
      <c r="AG136" s="99" t="str">
        <v>Sophie Lee</v>
      </c>
      <c r="AH136">
        <v>1</v>
      </c>
      <c r="AI136" s="100" t="str">
        <v>Sophie Lee</v>
      </c>
      <c r="AJ136" s="99" t="str">
        <v>Sophia Harvey</v>
      </c>
      <c r="AK136">
        <v>0</v>
      </c>
      <c r="AL136" s="100" t="str">
        <v>Sophia Harvey</v>
      </c>
      <c r="AM136" s="99" t="str">
        <v>Tallulah Hughes</v>
      </c>
      <c r="AN136">
        <v>0</v>
      </c>
      <c r="AO136" s="100" t="str">
        <v>Tallulah Hughes</v>
      </c>
      <c r="AP136" s="99" t="str">
        <v>Sivan Barken</v>
      </c>
      <c r="AQ136">
        <v>0</v>
      </c>
      <c r="AR136" s="100" t="str">
        <v>Sivan Barken</v>
      </c>
      <c r="AS136" s="99" t="str">
        <v>Maya Wright</v>
      </c>
      <c r="AT136">
        <v>0</v>
      </c>
      <c r="AU136" s="100" t="str">
        <v>Maya Wright</v>
      </c>
    </row>
    <row r="137" spans="15:47" x14ac:dyDescent="0.35">
      <c r="O137" t="str">
        <v>Leo Collins</v>
      </c>
      <c r="P137" s="99" t="str">
        <v>Samuel May</v>
      </c>
      <c r="Q137">
        <v>0</v>
      </c>
      <c r="R137" s="100" t="str">
        <v>Samuel May</v>
      </c>
      <c r="S137" s="99" t="str">
        <v>Samuel May</v>
      </c>
      <c r="T137">
        <v>0</v>
      </c>
      <c r="U137" s="100" t="str">
        <v>Samuel May</v>
      </c>
      <c r="V137" s="99" t="str">
        <v>Trevon James</v>
      </c>
      <c r="W137">
        <v>0</v>
      </c>
      <c r="X137" s="100" t="str">
        <v>Trevon James</v>
      </c>
      <c r="Y137" s="99" t="str">
        <v>Shani Luvisiah</v>
      </c>
      <c r="Z137">
        <v>0</v>
      </c>
      <c r="AA137" s="100" t="str">
        <v>Shani Luvisiah</v>
      </c>
      <c r="AB137" s="99" t="str">
        <v>Leo Collins</v>
      </c>
      <c r="AC137">
        <v>0</v>
      </c>
      <c r="AD137" s="100" t="str">
        <v>Leo Collins</v>
      </c>
      <c r="AF137" t="str">
        <v>Megan Wade</v>
      </c>
      <c r="AG137" s="99" t="str">
        <v>Sophie Rogers</v>
      </c>
      <c r="AH137">
        <v>1</v>
      </c>
      <c r="AI137" s="100" t="str">
        <v>Sophie Rogers</v>
      </c>
      <c r="AJ137" s="99" t="str">
        <v>Sophie Jeffrey</v>
      </c>
      <c r="AK137">
        <v>0</v>
      </c>
      <c r="AL137" s="100" t="str">
        <v>Sophie Jeffrey</v>
      </c>
      <c r="AM137" s="99" t="str">
        <v>Thea Clapp</v>
      </c>
      <c r="AN137">
        <v>1</v>
      </c>
      <c r="AO137" s="100" t="str">
        <v>Thea Clapp</v>
      </c>
      <c r="AP137" s="99" t="str">
        <v>Sofia Lyttle</v>
      </c>
      <c r="AQ137">
        <v>0</v>
      </c>
      <c r="AR137" s="100" t="str">
        <v>Sofia Lyttle</v>
      </c>
      <c r="AS137" s="99" t="str">
        <v>Megan Wade</v>
      </c>
      <c r="AT137">
        <v>0</v>
      </c>
      <c r="AU137" s="100" t="str">
        <v>Megan Wade</v>
      </c>
    </row>
    <row r="138" spans="15:47" x14ac:dyDescent="0.35">
      <c r="O138" t="str">
        <v>Leo Knott</v>
      </c>
      <c r="P138" s="99" t="str">
        <v>Samuel Morley</v>
      </c>
      <c r="Q138">
        <v>0</v>
      </c>
      <c r="R138" s="100" t="str">
        <v>Samuel Morley</v>
      </c>
      <c r="S138" s="99" t="str">
        <v>Samuel Morley</v>
      </c>
      <c r="T138">
        <v>1</v>
      </c>
      <c r="U138" s="100" t="str">
        <v>Samuel Morley</v>
      </c>
      <c r="V138" s="99" t="str">
        <v>Tristan DeBelligny</v>
      </c>
      <c r="W138">
        <v>1</v>
      </c>
      <c r="X138" s="100" t="str">
        <v>Tristan DeBelligny</v>
      </c>
      <c r="Y138" s="99" t="str">
        <v>Silas Roper</v>
      </c>
      <c r="Z138">
        <v>1</v>
      </c>
      <c r="AA138" s="100" t="str">
        <v>Silas Roper</v>
      </c>
      <c r="AB138" s="99" t="str">
        <v>Leo Knott</v>
      </c>
      <c r="AC138">
        <v>0</v>
      </c>
      <c r="AD138" s="100" t="str">
        <v>Leo Knott</v>
      </c>
      <c r="AF138" t="str">
        <v>Meghan Knight</v>
      </c>
      <c r="AG138" s="99" t="str">
        <v>Sydnie Joyce</v>
      </c>
      <c r="AH138">
        <v>1</v>
      </c>
      <c r="AI138" s="100" t="str">
        <v>Sydnie Joyce</v>
      </c>
      <c r="AJ138" s="99" t="str">
        <v>Sophie Lee</v>
      </c>
      <c r="AK138">
        <v>1</v>
      </c>
      <c r="AL138" s="100" t="str">
        <v>Sophie Lee</v>
      </c>
      <c r="AM138" s="99" t="str">
        <v>Tilly Clark</v>
      </c>
      <c r="AN138">
        <v>1</v>
      </c>
      <c r="AO138" s="100" t="str">
        <v>Tilly Clark</v>
      </c>
      <c r="AP138" s="99" t="str">
        <v>Sophia Green</v>
      </c>
      <c r="AQ138">
        <v>1</v>
      </c>
      <c r="AR138" s="100" t="str">
        <v>Sophia Green</v>
      </c>
      <c r="AS138" s="99" t="str">
        <v>Meghan Knight</v>
      </c>
      <c r="AT138">
        <v>0</v>
      </c>
      <c r="AU138" s="100" t="str">
        <v>Meghan Knight</v>
      </c>
    </row>
    <row r="139" spans="15:47" x14ac:dyDescent="0.35">
      <c r="O139" t="str">
        <v>Lewis White</v>
      </c>
      <c r="P139" s="99" t="str">
        <v>Shani Luvisiah</v>
      </c>
      <c r="Q139">
        <v>0</v>
      </c>
      <c r="R139" s="100" t="str">
        <v>Shani Luvisiah</v>
      </c>
      <c r="S139" s="99" t="str">
        <v>Seth Bowman</v>
      </c>
      <c r="T139">
        <v>0</v>
      </c>
      <c r="U139" s="100" t="str">
        <v>Seth Bowman</v>
      </c>
      <c r="V139" s="99" t="str">
        <v>Victor-Steven(Vic) Effiang</v>
      </c>
      <c r="W139">
        <v>0</v>
      </c>
      <c r="X139" s="100" t="str">
        <v>Victor-Steven(Vic) Effiang</v>
      </c>
      <c r="Y139" s="99" t="str">
        <v>Stanley Mason</v>
      </c>
      <c r="Z139">
        <v>0</v>
      </c>
      <c r="AA139" s="100" t="str">
        <v>Stanley Mason</v>
      </c>
      <c r="AB139" s="99" t="str">
        <v>Lewis White</v>
      </c>
      <c r="AC139">
        <v>0</v>
      </c>
      <c r="AD139" s="100" t="str">
        <v>Lewis White</v>
      </c>
      <c r="AF139" t="str">
        <v>Mia Ballard</v>
      </c>
      <c r="AG139" s="99" t="str">
        <v>Tallulah Hughes</v>
      </c>
      <c r="AH139">
        <v>1</v>
      </c>
      <c r="AI139" s="100" t="str">
        <v>Tallulah Hughes</v>
      </c>
      <c r="AJ139" s="99" t="str">
        <v>Sydnie Joyce</v>
      </c>
      <c r="AK139">
        <v>0</v>
      </c>
      <c r="AL139" s="100" t="str">
        <v>Sydnie Joyce</v>
      </c>
      <c r="AM139" s="99" t="str">
        <v>Vivienne Mee</v>
      </c>
      <c r="AN139">
        <v>1</v>
      </c>
      <c r="AO139" s="100" t="str">
        <v>Vivienne Mee</v>
      </c>
      <c r="AP139" s="99" t="str">
        <v>Sophia Harvey</v>
      </c>
      <c r="AQ139">
        <v>0</v>
      </c>
      <c r="AR139" s="100" t="str">
        <v>Sophia Harvey</v>
      </c>
      <c r="AS139" s="99" t="str">
        <v>Mia Ballard</v>
      </c>
      <c r="AT139">
        <v>0</v>
      </c>
      <c r="AU139" s="100" t="str">
        <v>Mia Ballard</v>
      </c>
    </row>
    <row r="140" spans="15:47" x14ac:dyDescent="0.35">
      <c r="O140" t="str">
        <v>Luca Isbinda</v>
      </c>
      <c r="P140" s="99" t="str">
        <v>Silas Roper</v>
      </c>
      <c r="Q140">
        <v>0</v>
      </c>
      <c r="R140" s="100" t="str">
        <v>Silas Roper</v>
      </c>
      <c r="S140" s="99" t="str">
        <v>Shani Luvisiah</v>
      </c>
      <c r="T140">
        <v>1</v>
      </c>
      <c r="U140" s="100" t="str">
        <v>Shani Luvisiah</v>
      </c>
      <c r="V140" s="99" t="str">
        <v>Wilbur Wheatley</v>
      </c>
      <c r="W140">
        <v>0</v>
      </c>
      <c r="X140" s="100" t="str">
        <v>Wilbur Wheatley</v>
      </c>
      <c r="Y140" s="99" t="str">
        <v>Tam Bradford</v>
      </c>
      <c r="Z140">
        <v>0</v>
      </c>
      <c r="AA140" s="100" t="str">
        <v>Tam Bradford</v>
      </c>
      <c r="AB140" s="99" t="str">
        <v>Luca Isbinda</v>
      </c>
      <c r="AC140">
        <v>0</v>
      </c>
      <c r="AD140" s="100" t="str">
        <v>Luca Isbinda</v>
      </c>
      <c r="AF140" t="str">
        <v>Mia Lawes</v>
      </c>
      <c r="AG140" s="99" t="str">
        <v>Thea Clapp</v>
      </c>
      <c r="AH140">
        <v>1</v>
      </c>
      <c r="AI140" s="100" t="str">
        <v>Thea Clapp</v>
      </c>
      <c r="AJ140" s="99" t="str">
        <v>Tallulah Hughes</v>
      </c>
      <c r="AK140">
        <v>1</v>
      </c>
      <c r="AL140" s="100" t="str">
        <v>Tallulah Hughes</v>
      </c>
      <c r="AM140" s="99" t="str">
        <v>Willow Bambridge</v>
      </c>
      <c r="AN140">
        <v>1</v>
      </c>
      <c r="AO140" s="100" t="str">
        <v>Willow Bambridge</v>
      </c>
      <c r="AP140" s="99" t="str">
        <v>Sophie Jeffrey</v>
      </c>
      <c r="AQ140">
        <v>1</v>
      </c>
      <c r="AR140" s="100" t="str">
        <v>Sophie Jeffrey</v>
      </c>
      <c r="AS140" s="99" t="str">
        <v>Mia Lawes</v>
      </c>
      <c r="AT140">
        <v>0</v>
      </c>
      <c r="AU140" s="100" t="str">
        <v>Mia Lawes</v>
      </c>
    </row>
    <row r="141" spans="15:47" x14ac:dyDescent="0.35">
      <c r="O141" t="str">
        <v>Luca Walsh</v>
      </c>
      <c r="P141" s="99" t="str">
        <v>Stanley Mason</v>
      </c>
      <c r="Q141">
        <v>1</v>
      </c>
      <c r="R141" s="100" t="str">
        <v>Stanley Mason</v>
      </c>
      <c r="S141" s="99" t="str">
        <v>Silas Roper</v>
      </c>
      <c r="T141">
        <v>0</v>
      </c>
      <c r="U141" s="100" t="str">
        <v>Silas Roper</v>
      </c>
      <c r="V141" s="99" t="str">
        <v>Wilfred Cartwright</v>
      </c>
      <c r="W141">
        <v>0</v>
      </c>
      <c r="X141" s="100" t="str">
        <v>Wilfred Cartwright</v>
      </c>
      <c r="Y141" s="99" t="str">
        <v>Theo James</v>
      </c>
      <c r="Z141">
        <v>1</v>
      </c>
      <c r="AA141" s="100" t="str">
        <v>Theo James</v>
      </c>
      <c r="AB141" s="99" t="str">
        <v>Luca Walsh</v>
      </c>
      <c r="AC141">
        <v>0</v>
      </c>
      <c r="AD141" s="100" t="str">
        <v>Luca Walsh</v>
      </c>
      <c r="AF141" t="str">
        <v>Mia Smith</v>
      </c>
      <c r="AG141" s="99" t="str">
        <v>Tilly Clark</v>
      </c>
      <c r="AH141">
        <v>0</v>
      </c>
      <c r="AI141" s="100" t="str">
        <v>Tilly Clark</v>
      </c>
      <c r="AJ141" s="99" t="str">
        <v>Thea Clapp</v>
      </c>
      <c r="AK141">
        <v>0</v>
      </c>
      <c r="AL141" s="100" t="str">
        <v>Thea Clapp</v>
      </c>
      <c r="AM141" s="99" t="str">
        <v>Wren Tovey</v>
      </c>
      <c r="AN141">
        <v>0</v>
      </c>
      <c r="AO141" s="100" t="str">
        <v>Wren Tovey</v>
      </c>
      <c r="AP141" s="99" t="str">
        <v>Sophie Lee</v>
      </c>
      <c r="AQ141">
        <v>0</v>
      </c>
      <c r="AR141" s="100" t="str">
        <v>Sophie Lee</v>
      </c>
      <c r="AS141" s="99" t="str">
        <v>Mia Smith</v>
      </c>
      <c r="AT141">
        <v>0</v>
      </c>
      <c r="AU141" s="100" t="str">
        <v>Mia Smith</v>
      </c>
    </row>
    <row r="142" spans="15:47" x14ac:dyDescent="0.35">
      <c r="O142" t="str">
        <v>Luyanda Gilbert</v>
      </c>
      <c r="P142" s="99" t="str">
        <v>Theo James</v>
      </c>
      <c r="Q142">
        <v>0</v>
      </c>
      <c r="R142" s="100" t="str">
        <v>Theo James</v>
      </c>
      <c r="S142" s="99" t="str">
        <v>Stanley Mason</v>
      </c>
      <c r="T142">
        <v>0</v>
      </c>
      <c r="U142" s="100" t="str">
        <v>Stanley Mason</v>
      </c>
      <c r="V142" s="99" t="str">
        <v>William Howard</v>
      </c>
      <c r="W142">
        <v>0</v>
      </c>
      <c r="X142" s="100" t="str">
        <v>William Howard</v>
      </c>
      <c r="Y142" s="99" t="str">
        <v>Thomas Bowen</v>
      </c>
      <c r="Z142">
        <v>0</v>
      </c>
      <c r="AA142" s="100" t="str">
        <v>Thomas Bowen</v>
      </c>
      <c r="AB142" s="99" t="str">
        <v>Luyanda Gilbert</v>
      </c>
      <c r="AC142">
        <v>0</v>
      </c>
      <c r="AD142" s="100" t="str">
        <v>Luyanda Gilbert</v>
      </c>
      <c r="AF142" t="str">
        <v>Mila Joyson</v>
      </c>
      <c r="AG142" s="99" t="str">
        <v>Vivienne Mee</v>
      </c>
      <c r="AH142">
        <v>0</v>
      </c>
      <c r="AI142" s="100" t="str">
        <v>Vivienne Mee</v>
      </c>
      <c r="AJ142" s="99" t="str">
        <v>Vivienne Mee</v>
      </c>
      <c r="AK142">
        <v>0</v>
      </c>
      <c r="AL142" s="100" t="str">
        <v>Vivienne Mee</v>
      </c>
      <c r="AM142" s="99" t="str">
        <v>Ziggy Webster-Earle</v>
      </c>
      <c r="AN142">
        <v>0</v>
      </c>
      <c r="AO142" s="100" t="str">
        <v>Ziggy Webster-Earle</v>
      </c>
      <c r="AP142" s="99" t="str">
        <v>Sydnie Joyce</v>
      </c>
      <c r="AQ142">
        <v>0</v>
      </c>
      <c r="AR142" s="100" t="str">
        <v>Sydnie Joyce</v>
      </c>
      <c r="AS142" s="99" t="str">
        <v>Mila Joyson</v>
      </c>
      <c r="AT142">
        <v>0</v>
      </c>
      <c r="AU142" s="100" t="str">
        <v>Mila Joyson</v>
      </c>
    </row>
    <row r="143" spans="15:47" x14ac:dyDescent="0.35">
      <c r="O143" t="str">
        <v>Mason Partridge</v>
      </c>
      <c r="P143" s="99" t="str">
        <v>Thomas Bowen</v>
      </c>
      <c r="Q143">
        <v>1</v>
      </c>
      <c r="R143" s="100" t="str">
        <v>Thomas Bowen</v>
      </c>
      <c r="S143" s="99" t="str">
        <v>Theo James</v>
      </c>
      <c r="T143">
        <v>1</v>
      </c>
      <c r="U143" s="100" t="str">
        <v>Theo James</v>
      </c>
      <c r="V143" s="99" t="str">
        <v>Xander Muir</v>
      </c>
      <c r="W143">
        <v>1</v>
      </c>
      <c r="X143" s="100" t="str">
        <v>Xander Muir</v>
      </c>
      <c r="Y143" s="99" t="str">
        <v>Thomas Hall</v>
      </c>
      <c r="Z143">
        <v>1</v>
      </c>
      <c r="AA143" s="100" t="str">
        <v>Thomas Hall</v>
      </c>
      <c r="AB143" s="99" t="str">
        <v>Mason Partridge</v>
      </c>
      <c r="AC143">
        <v>0</v>
      </c>
      <c r="AD143" s="100" t="str">
        <v>Mason Partridge</v>
      </c>
      <c r="AF143" t="str">
        <v>Millie Davies-King</v>
      </c>
      <c r="AG143" s="99" t="str">
        <v>Willow Bambridge</v>
      </c>
      <c r="AH143">
        <v>0</v>
      </c>
      <c r="AI143" s="100" t="str">
        <v>Willow Bambridge</v>
      </c>
      <c r="AJ143" s="99" t="str">
        <v>Willow Bambridge</v>
      </c>
      <c r="AK143">
        <v>1</v>
      </c>
      <c r="AL143" s="100" t="str">
        <v>Willow Bambridge</v>
      </c>
      <c r="AM143" s="99" t="str">
        <v>zzz-UsedNameList</v>
      </c>
      <c r="AN143">
        <v>1</v>
      </c>
      <c r="AO143" s="100" t="str">
        <v>zzz-UsedNameList</v>
      </c>
      <c r="AP143" s="99" t="str">
        <v>Tallulah Hughes</v>
      </c>
      <c r="AQ143">
        <v>1</v>
      </c>
      <c r="AR143" s="100" t="str">
        <v>Tallulah Hughes</v>
      </c>
      <c r="AS143" s="99" t="str">
        <v>Millie Davies-King</v>
      </c>
      <c r="AT143">
        <v>0</v>
      </c>
      <c r="AU143" s="100" t="str">
        <v>Millie Davies-King</v>
      </c>
    </row>
    <row r="144" spans="15:47" x14ac:dyDescent="0.35">
      <c r="O144" t="str">
        <v>Mathew Davay</v>
      </c>
      <c r="P144" s="99" t="str">
        <v>Thomas Hall</v>
      </c>
      <c r="Q144">
        <v>0</v>
      </c>
      <c r="R144" s="100" t="str">
        <v>Thomas Hall</v>
      </c>
      <c r="S144" s="99" t="str">
        <v>Thomas Bowen</v>
      </c>
      <c r="T144">
        <v>1</v>
      </c>
      <c r="U144" s="100" t="str">
        <v>Thomas Bowen</v>
      </c>
      <c r="V144" s="99" t="str">
        <v>Xavier Bennett</v>
      </c>
      <c r="W144">
        <v>0</v>
      </c>
      <c r="X144" s="100" t="str">
        <v>Xavier Bennett</v>
      </c>
      <c r="Y144" s="99" t="str">
        <v>Toby Metson</v>
      </c>
      <c r="Z144">
        <v>0</v>
      </c>
      <c r="AA144" s="100" t="str">
        <v>Toby Metson</v>
      </c>
      <c r="AB144" s="99" t="str">
        <v>Mathew Davay</v>
      </c>
      <c r="AC144">
        <v>0</v>
      </c>
      <c r="AD144" s="100" t="str">
        <v>Mathew Davay</v>
      </c>
      <c r="AF144" t="str">
        <v>Mistie Henington</v>
      </c>
      <c r="AG144" s="99" t="str">
        <v>Wren Tovey</v>
      </c>
      <c r="AH144">
        <v>0</v>
      </c>
      <c r="AI144" s="100" t="str">
        <v>Wren Tovey</v>
      </c>
      <c r="AJ144" s="99" t="str">
        <v>Wren Tovey</v>
      </c>
      <c r="AK144">
        <v>0</v>
      </c>
      <c r="AL144" s="100" t="str">
        <v>Wren Tovey</v>
      </c>
      <c r="AM144" s="99" t="str">
        <v>zzz-UsedNameList</v>
      </c>
      <c r="AN144">
        <v>0</v>
      </c>
      <c r="AO144" s="100" t="str">
        <v>zzz-UsedNameList</v>
      </c>
      <c r="AP144" s="99" t="str">
        <v>Vivienne Mee</v>
      </c>
      <c r="AQ144">
        <v>0</v>
      </c>
      <c r="AR144" s="100" t="str">
        <v>Vivienne Mee</v>
      </c>
      <c r="AS144" s="99" t="str">
        <v>Mistie Henington</v>
      </c>
      <c r="AT144">
        <v>0</v>
      </c>
      <c r="AU144" s="100" t="str">
        <v>Mistie Henington</v>
      </c>
    </row>
    <row r="145" spans="15:47" x14ac:dyDescent="0.35">
      <c r="O145" t="str">
        <v>Matthew Feaviour</v>
      </c>
      <c r="P145" s="99" t="str">
        <v>Thomas Stewart-Raymond</v>
      </c>
      <c r="Q145">
        <v>1</v>
      </c>
      <c r="R145" s="100" t="str">
        <v>Thomas Stewart-Raymond</v>
      </c>
      <c r="S145" s="99" t="str">
        <v>Thomas Hall</v>
      </c>
      <c r="T145">
        <v>1</v>
      </c>
      <c r="U145" s="100" t="str">
        <v>Thomas Hall</v>
      </c>
      <c r="V145" s="99" t="str">
        <v>zzz-UsedNameList</v>
      </c>
      <c r="W145">
        <v>1</v>
      </c>
      <c r="X145" s="100" t="str">
        <v>zzz-UsedNameList</v>
      </c>
      <c r="Y145" s="99" t="str">
        <v>Toby Purser</v>
      </c>
      <c r="Z145">
        <v>1</v>
      </c>
      <c r="AA145" s="100" t="str">
        <v>Toby Purser</v>
      </c>
      <c r="AB145" s="99" t="str">
        <v>Matthew Feaviour</v>
      </c>
      <c r="AC145">
        <v>0</v>
      </c>
      <c r="AD145" s="100" t="str">
        <v>Matthew Feaviour</v>
      </c>
      <c r="AF145" t="str">
        <v>Molly Raishbrook</v>
      </c>
      <c r="AG145" s="99" t="str">
        <v>Ziggy Webster-Earle</v>
      </c>
      <c r="AH145">
        <v>0</v>
      </c>
      <c r="AI145" s="100" t="str">
        <v>Ziggy Webster-Earle</v>
      </c>
      <c r="AJ145" s="99" t="str">
        <v>Ziggy Webster-Earle</v>
      </c>
      <c r="AK145">
        <v>0</v>
      </c>
      <c r="AL145" s="100" t="str">
        <v>Ziggy Webster-Earle</v>
      </c>
      <c r="AN145">
        <v>0</v>
      </c>
      <c r="AO145" s="100" t="str">
        <v>Alicia Bibby</v>
      </c>
      <c r="AP145" s="99" t="str">
        <v>Willow Bambridge</v>
      </c>
      <c r="AQ145">
        <v>0</v>
      </c>
      <c r="AR145" s="100" t="str">
        <v>Willow Bambridge</v>
      </c>
      <c r="AS145" s="99" t="str">
        <v>Molly Raishbrook</v>
      </c>
      <c r="AT145">
        <v>0</v>
      </c>
      <c r="AU145" s="100" t="str">
        <v>Molly Raishbrook</v>
      </c>
    </row>
    <row r="146" spans="15:47" x14ac:dyDescent="0.35">
      <c r="O146" t="str">
        <v>Matthew Peck</v>
      </c>
      <c r="P146" s="99" t="str">
        <v>Toby Metson2</v>
      </c>
      <c r="Q146">
        <v>1</v>
      </c>
      <c r="R146" s="100" t="str">
        <v>Toby Metson2</v>
      </c>
      <c r="S146" s="99" t="str">
        <v>Thomas Stewart-Raymond</v>
      </c>
      <c r="T146">
        <v>1</v>
      </c>
      <c r="U146" s="100" t="str">
        <v>Thomas Stewart-Raymond</v>
      </c>
      <c r="W146">
        <v>1</v>
      </c>
      <c r="X146" s="100" t="str">
        <v>Alex Blanco</v>
      </c>
      <c r="Y146" s="99" t="str">
        <v>Trevon James</v>
      </c>
      <c r="Z146">
        <v>1</v>
      </c>
      <c r="AA146" s="100" t="str">
        <v>Trevon James</v>
      </c>
      <c r="AB146" s="99" t="str">
        <v>Matthew Peck</v>
      </c>
      <c r="AC146">
        <v>0</v>
      </c>
      <c r="AD146" s="100" t="str">
        <v>Matthew Peck</v>
      </c>
      <c r="AF146" t="str">
        <v>Myla Vivian</v>
      </c>
      <c r="AG146" s="99" t="str">
        <v>zzz-UsedNameList</v>
      </c>
      <c r="AH146">
        <v>0</v>
      </c>
      <c r="AI146" s="100" t="str">
        <v>zzz-UsedNameList</v>
      </c>
      <c r="AJ146" s="99" t="str">
        <v>zzz-UsedNameList</v>
      </c>
      <c r="AK146">
        <v>0</v>
      </c>
      <c r="AL146" s="100" t="str">
        <v>zzz-UsedNameList</v>
      </c>
      <c r="AN146">
        <v>0</v>
      </c>
      <c r="AO146" s="100" t="str">
        <v>Alicia Bibby</v>
      </c>
      <c r="AP146" s="99" t="str">
        <v>Wren Tovey</v>
      </c>
      <c r="AQ146">
        <v>0</v>
      </c>
      <c r="AR146" s="100" t="str">
        <v>Wren Tovey</v>
      </c>
      <c r="AS146" s="99" t="str">
        <v>Myla Vivian</v>
      </c>
      <c r="AT146">
        <v>0</v>
      </c>
      <c r="AU146" s="100" t="str">
        <v>Myla Vivian</v>
      </c>
    </row>
    <row r="147" spans="15:47" x14ac:dyDescent="0.35">
      <c r="O147" t="str">
        <v>Mav Roberts</v>
      </c>
      <c r="P147" s="99" t="str">
        <v>Toby Purser</v>
      </c>
      <c r="Q147">
        <v>0</v>
      </c>
      <c r="R147" s="100" t="str">
        <v>Toby Purser</v>
      </c>
      <c r="S147" s="99" t="str">
        <v>Toby Metson</v>
      </c>
      <c r="T147">
        <v>0</v>
      </c>
      <c r="U147" s="100" t="str">
        <v>Toby Metson</v>
      </c>
      <c r="W147">
        <v>0</v>
      </c>
      <c r="X147" s="100" t="str">
        <v>Alex Derrick</v>
      </c>
      <c r="Y147" s="99" t="str">
        <v>Tristan DeBelligny</v>
      </c>
      <c r="Z147">
        <v>0</v>
      </c>
      <c r="AA147" s="100" t="str">
        <v>Tristan DeBelligny</v>
      </c>
      <c r="AB147" s="99" t="str">
        <v>Mav Roberts</v>
      </c>
      <c r="AC147">
        <v>0</v>
      </c>
      <c r="AD147" s="100" t="str">
        <v>Mav Roberts</v>
      </c>
      <c r="AF147" t="str">
        <v>Nahla Shana</v>
      </c>
      <c r="AG147" s="99" t="str">
        <v>zzz-UsedNameList</v>
      </c>
      <c r="AH147">
        <v>0</v>
      </c>
      <c r="AI147" s="100" t="str">
        <v>zzz-UsedNameList</v>
      </c>
      <c r="AJ147" s="99" t="str">
        <v>zzz-UsedNameList</v>
      </c>
      <c r="AK147">
        <v>0</v>
      </c>
      <c r="AL147" s="100" t="str">
        <v>zzz-UsedNameList</v>
      </c>
      <c r="AN147">
        <v>0</v>
      </c>
      <c r="AO147" s="100" t="str">
        <v>Amelia Golis</v>
      </c>
      <c r="AP147" s="99" t="str">
        <v>Ziggy Webster-Earle</v>
      </c>
      <c r="AQ147">
        <v>0</v>
      </c>
      <c r="AR147" s="100" t="str">
        <v>Ziggy Webster-Earle</v>
      </c>
      <c r="AS147" s="99" t="str">
        <v>Nahla Shana</v>
      </c>
      <c r="AT147">
        <v>0</v>
      </c>
      <c r="AU147" s="100" t="str">
        <v>Nahla Shana</v>
      </c>
    </row>
    <row r="148" spans="15:47" x14ac:dyDescent="0.35">
      <c r="O148" t="str">
        <v>Max Croll</v>
      </c>
      <c r="P148" s="99" t="str">
        <v>Trevon James</v>
      </c>
      <c r="Q148">
        <v>0</v>
      </c>
      <c r="R148" s="100" t="str">
        <v>Trevon James</v>
      </c>
      <c r="S148" s="99" t="str">
        <v>Toby Metson2</v>
      </c>
      <c r="T148">
        <v>0</v>
      </c>
      <c r="U148" s="100" t="str">
        <v>Toby Metson2</v>
      </c>
      <c r="W148">
        <v>0</v>
      </c>
      <c r="X148" s="100" t="str">
        <v>Alexander Eddy</v>
      </c>
      <c r="Y148" s="99" t="str">
        <v>Victor-Steven(Vic) Effiang</v>
      </c>
      <c r="Z148">
        <v>0</v>
      </c>
      <c r="AA148" s="100" t="str">
        <v>Victor-Steven(Vic) Effiang</v>
      </c>
      <c r="AB148" s="99" t="str">
        <v>Max Croll</v>
      </c>
      <c r="AC148">
        <v>0</v>
      </c>
      <c r="AD148" s="100" t="str">
        <v>Max Croll</v>
      </c>
      <c r="AF148" t="str">
        <v>Nancy Garner</v>
      </c>
      <c r="AH148">
        <v>1</v>
      </c>
      <c r="AI148" s="100" t="str">
        <v>Alba Borrett</v>
      </c>
      <c r="AK148">
        <v>1</v>
      </c>
      <c r="AL148" s="100" t="str">
        <v>Alice Flatt</v>
      </c>
      <c r="AN148">
        <v>1</v>
      </c>
      <c r="AO148" s="100" t="str">
        <v>Amelia Goodall</v>
      </c>
      <c r="AP148" s="99" t="str">
        <v>zzz-UsedNameList</v>
      </c>
      <c r="AQ148">
        <v>1</v>
      </c>
      <c r="AR148" s="100" t="str">
        <v>zzz-UsedNameList</v>
      </c>
      <c r="AS148" s="99" t="str">
        <v>Nancy Garner</v>
      </c>
      <c r="AT148">
        <v>0</v>
      </c>
      <c r="AU148" s="100" t="str">
        <v>Nancy Garner</v>
      </c>
    </row>
    <row r="149" spans="15:47" x14ac:dyDescent="0.35">
      <c r="O149" t="str">
        <v>Max Faulkner</v>
      </c>
      <c r="P149" s="99" t="str">
        <v>Tristan DeBelligny</v>
      </c>
      <c r="Q149">
        <v>1</v>
      </c>
      <c r="R149" s="100" t="str">
        <v>Tristan DeBelligny</v>
      </c>
      <c r="S149" s="99" t="str">
        <v>Toby Purser</v>
      </c>
      <c r="T149">
        <v>0</v>
      </c>
      <c r="U149" s="100" t="str">
        <v>Toby Purser</v>
      </c>
      <c r="W149">
        <v>1</v>
      </c>
      <c r="X149" s="100" t="str">
        <v>Alfie Kelly</v>
      </c>
      <c r="Y149" s="99" t="str">
        <v>Wilbur Wheatley</v>
      </c>
      <c r="Z149">
        <v>0</v>
      </c>
      <c r="AA149" s="100" t="str">
        <v>Wilbur Wheatley</v>
      </c>
      <c r="AB149" s="99" t="str">
        <v>Max Faulkner</v>
      </c>
      <c r="AC149">
        <v>0</v>
      </c>
      <c r="AD149" s="100" t="str">
        <v>Max Faulkner</v>
      </c>
      <c r="AF149" t="str">
        <v>Nancy Hobbs</v>
      </c>
      <c r="AH149">
        <v>1</v>
      </c>
      <c r="AI149" s="100" t="str">
        <v>Alice Flatt</v>
      </c>
      <c r="AK149">
        <v>0</v>
      </c>
      <c r="AL149" s="100" t="str">
        <v>Alicia Bibby</v>
      </c>
      <c r="AN149">
        <v>0</v>
      </c>
      <c r="AO149" s="100" t="str">
        <v>Amelia sote</v>
      </c>
      <c r="AP149" s="99" t="str">
        <v>zzz-UsedNameList</v>
      </c>
      <c r="AQ149">
        <v>0</v>
      </c>
      <c r="AR149" s="100" t="str">
        <v>zzz-UsedNameList</v>
      </c>
      <c r="AS149" s="99" t="str">
        <v>Nancy Hobbs</v>
      </c>
      <c r="AT149">
        <v>0</v>
      </c>
      <c r="AU149" s="100" t="str">
        <v>Nancy Hobbs</v>
      </c>
    </row>
    <row r="150" spans="15:47" x14ac:dyDescent="0.35">
      <c r="O150" t="str">
        <v>Micah Udechuku</v>
      </c>
      <c r="P150" s="99" t="str">
        <v>Victor-Steven(Vic) Effiang</v>
      </c>
      <c r="Q150">
        <v>0</v>
      </c>
      <c r="R150" s="100" t="str">
        <v>Victor-Steven(Vic) Effiang</v>
      </c>
      <c r="S150" s="99" t="str">
        <v>Trevon James</v>
      </c>
      <c r="T150">
        <v>0</v>
      </c>
      <c r="U150" s="100" t="str">
        <v>Trevon James</v>
      </c>
      <c r="W150">
        <v>0</v>
      </c>
      <c r="X150" s="100" t="str">
        <v>Archie Joy</v>
      </c>
      <c r="Y150" s="99" t="str">
        <v>Wilfred Cartwright</v>
      </c>
      <c r="Z150">
        <v>0</v>
      </c>
      <c r="AA150" s="100" t="str">
        <v>Wilfred Cartwright</v>
      </c>
      <c r="AB150" s="99" t="str">
        <v>Micah Udechuku</v>
      </c>
      <c r="AC150">
        <v>0</v>
      </c>
      <c r="AD150" s="100" t="str">
        <v>Micah Udechuku</v>
      </c>
      <c r="AF150" t="str">
        <v>Naomi Barkan</v>
      </c>
      <c r="AH150">
        <v>1</v>
      </c>
      <c r="AI150" s="100" t="str">
        <v>Amalie Twydell</v>
      </c>
      <c r="AK150">
        <v>0</v>
      </c>
      <c r="AL150" s="100" t="str">
        <v>Alicia Bibby</v>
      </c>
      <c r="AN150">
        <v>0</v>
      </c>
      <c r="AO150" s="100" t="str">
        <v>Amy Hill</v>
      </c>
      <c r="AQ150">
        <v>0</v>
      </c>
      <c r="AR150" s="100" t="str">
        <v>Amalie Twydell</v>
      </c>
      <c r="AS150" s="99" t="str">
        <v>Naomi Barkan</v>
      </c>
      <c r="AT150">
        <v>0</v>
      </c>
      <c r="AU150" s="100" t="str">
        <v>Naomi Barkan</v>
      </c>
    </row>
    <row r="151" spans="15:47" x14ac:dyDescent="0.35">
      <c r="O151" t="str">
        <v>Milan Burkot</v>
      </c>
      <c r="P151" s="99" t="str">
        <v>Wilbur Wheatley</v>
      </c>
      <c r="Q151">
        <v>0</v>
      </c>
      <c r="R151" s="100" t="str">
        <v>Wilbur Wheatley</v>
      </c>
      <c r="S151" s="99" t="str">
        <v>Tristan DeBelligny</v>
      </c>
      <c r="T151">
        <v>0</v>
      </c>
      <c r="U151" s="100" t="str">
        <v>Tristan DeBelligny</v>
      </c>
      <c r="W151">
        <v>0</v>
      </c>
      <c r="X151" s="100" t="str">
        <v>Axel DeBelligny</v>
      </c>
      <c r="Y151" s="99" t="str">
        <v>William Howard</v>
      </c>
      <c r="Z151">
        <v>0</v>
      </c>
      <c r="AA151" s="100" t="str">
        <v>William Howard</v>
      </c>
      <c r="AB151" s="99" t="str">
        <v>Milan Burkot</v>
      </c>
      <c r="AC151">
        <v>0</v>
      </c>
      <c r="AD151" s="100" t="str">
        <v>Milan Burkot</v>
      </c>
      <c r="AF151" t="str">
        <v>Naomi Sandercock</v>
      </c>
      <c r="AH151">
        <v>0</v>
      </c>
      <c r="AI151" s="100" t="str">
        <v>Amelia Goodall</v>
      </c>
      <c r="AK151">
        <v>0</v>
      </c>
      <c r="AL151" s="100" t="str">
        <v>Alliana Peros</v>
      </c>
      <c r="AN151">
        <v>0</v>
      </c>
      <c r="AO151" s="100" t="str">
        <v>Angel Jasper</v>
      </c>
      <c r="AQ151">
        <v>0</v>
      </c>
      <c r="AR151" s="100" t="str">
        <v>Amelia Golis</v>
      </c>
      <c r="AS151" s="99" t="str">
        <v>Naomi Sandercock</v>
      </c>
      <c r="AT151">
        <v>0</v>
      </c>
      <c r="AU151" s="100" t="str">
        <v>Naomi Sandercock</v>
      </c>
    </row>
    <row r="152" spans="15:47" x14ac:dyDescent="0.35">
      <c r="O152" t="str">
        <v>Myles Martell-Smith</v>
      </c>
      <c r="P152" s="99" t="str">
        <v>Wilfred Cartwright</v>
      </c>
      <c r="Q152">
        <v>0</v>
      </c>
      <c r="R152" s="100" t="str">
        <v>Wilfred Cartwright</v>
      </c>
      <c r="S152" s="99" t="str">
        <v>Victor-Steven(Vic) Effiang</v>
      </c>
      <c r="T152">
        <v>0</v>
      </c>
      <c r="U152" s="100" t="str">
        <v>Victor-Steven(Vic) Effiang</v>
      </c>
      <c r="W152">
        <v>0</v>
      </c>
      <c r="X152" s="100" t="str">
        <v>Barnaby Burgoyne</v>
      </c>
      <c r="Y152" s="99" t="str">
        <v>Xander Muir</v>
      </c>
      <c r="Z152">
        <v>0</v>
      </c>
      <c r="AA152" s="100" t="str">
        <v>Xander Muir</v>
      </c>
      <c r="AB152" s="99" t="str">
        <v>Myles Martell-Smith</v>
      </c>
      <c r="AC152">
        <v>0</v>
      </c>
      <c r="AD152" s="100" t="str">
        <v>Myles Martell-Smith</v>
      </c>
      <c r="AF152" t="str">
        <v>Nevaeha Hawthorn</v>
      </c>
      <c r="AH152">
        <v>0</v>
      </c>
      <c r="AI152" s="100" t="str">
        <v>Amy Hill</v>
      </c>
      <c r="AK152">
        <v>0</v>
      </c>
      <c r="AL152" s="100" t="str">
        <v>Amalie Twydell</v>
      </c>
      <c r="AN152">
        <v>0</v>
      </c>
      <c r="AO152" s="100" t="str">
        <v>Audrey Tyrrell</v>
      </c>
      <c r="AQ152">
        <v>0</v>
      </c>
      <c r="AR152" s="100" t="str">
        <v>Amelia Goodall</v>
      </c>
      <c r="AS152" s="99" t="str">
        <v>Nevaeha Hawthorn</v>
      </c>
      <c r="AT152">
        <v>0</v>
      </c>
      <c r="AU152" s="100" t="str">
        <v>Nevaeha Hawthorn</v>
      </c>
    </row>
    <row r="153" spans="15:47" x14ac:dyDescent="0.35">
      <c r="O153" t="str">
        <v>Nate Steele</v>
      </c>
      <c r="P153" s="99" t="str">
        <v>William Howard</v>
      </c>
      <c r="Q153">
        <v>1</v>
      </c>
      <c r="R153" s="100" t="str">
        <v>William Howard</v>
      </c>
      <c r="S153" s="99" t="str">
        <v>Wilbur Wheatley</v>
      </c>
      <c r="T153">
        <v>0</v>
      </c>
      <c r="U153" s="100" t="str">
        <v>Wilbur Wheatley</v>
      </c>
      <c r="W153">
        <v>0</v>
      </c>
      <c r="X153" s="100" t="str">
        <v>Beau Johnson</v>
      </c>
      <c r="Y153" s="99" t="str">
        <v>Xavier Bennett</v>
      </c>
      <c r="Z153">
        <v>1</v>
      </c>
      <c r="AA153" s="100" t="str">
        <v>Xavier Bennett</v>
      </c>
      <c r="AB153" s="99" t="str">
        <v>Nate Steele</v>
      </c>
      <c r="AC153">
        <v>0</v>
      </c>
      <c r="AD153" s="100" t="str">
        <v>Nate Steele</v>
      </c>
      <c r="AF153" t="str">
        <v>Nina Godden-Murphy</v>
      </c>
      <c r="AH153">
        <v>0</v>
      </c>
      <c r="AI153" s="100" t="str">
        <v>Angel Jasper</v>
      </c>
      <c r="AK153">
        <v>0</v>
      </c>
      <c r="AL153" s="100" t="str">
        <v>Amelia Goodall</v>
      </c>
      <c r="AN153">
        <v>0</v>
      </c>
      <c r="AO153" s="100" t="str">
        <v>Beatrice Sivyer</v>
      </c>
      <c r="AQ153">
        <v>0</v>
      </c>
      <c r="AR153" s="100" t="str">
        <v>Amy Ndungu</v>
      </c>
      <c r="AS153" s="99" t="str">
        <v>Nina Godden-Murphy</v>
      </c>
      <c r="AT153">
        <v>0</v>
      </c>
      <c r="AU153" s="100" t="str">
        <v>Nina Godden-Murphy</v>
      </c>
    </row>
    <row r="154" spans="15:47" x14ac:dyDescent="0.35">
      <c r="O154" t="str">
        <v>Noah Hammond</v>
      </c>
      <c r="P154" s="99" t="str">
        <v>Xander Muir</v>
      </c>
      <c r="Q154">
        <v>1</v>
      </c>
      <c r="R154" s="100" t="str">
        <v>Xander Muir</v>
      </c>
      <c r="S154" s="99" t="str">
        <v>Wilfred Cartwright</v>
      </c>
      <c r="T154">
        <v>0</v>
      </c>
      <c r="U154" s="100" t="str">
        <v>Wilfred Cartwright</v>
      </c>
      <c r="W154">
        <v>0</v>
      </c>
      <c r="X154" s="100" t="str">
        <v>Benjamin Squirrell</v>
      </c>
      <c r="Y154" s="99" t="str">
        <v>zzz-UsedNameList</v>
      </c>
      <c r="Z154">
        <v>0</v>
      </c>
      <c r="AA154" s="100" t="str">
        <v>zzz-UsedNameList</v>
      </c>
      <c r="AB154" s="99" t="str">
        <v>Noah Hammond</v>
      </c>
      <c r="AC154">
        <v>0</v>
      </c>
      <c r="AD154" s="100" t="str">
        <v>Noah Hammond</v>
      </c>
      <c r="AF154" t="str">
        <v>Olivia Biven</v>
      </c>
      <c r="AH154">
        <v>1</v>
      </c>
      <c r="AI154" s="100" t="str">
        <v>Bethany Reynolds</v>
      </c>
      <c r="AK154">
        <v>0</v>
      </c>
      <c r="AL154" s="100" t="str">
        <v>Amy Hill</v>
      </c>
      <c r="AN154">
        <v>0</v>
      </c>
      <c r="AO154" s="100" t="str">
        <v>Bethany Reynolds</v>
      </c>
      <c r="AQ154">
        <v>0</v>
      </c>
      <c r="AR154" s="100" t="str">
        <v>Angel Jasper</v>
      </c>
      <c r="AS154" s="99" t="str">
        <v>Olivia Biven</v>
      </c>
      <c r="AT154">
        <v>0</v>
      </c>
      <c r="AU154" s="100" t="str">
        <v>Olivia Biven</v>
      </c>
    </row>
    <row r="155" spans="15:47" x14ac:dyDescent="0.35">
      <c r="O155" t="str">
        <v>Noah Raishbrook</v>
      </c>
      <c r="P155" s="99" t="str">
        <v>Xavier Bennett</v>
      </c>
      <c r="Q155">
        <v>0</v>
      </c>
      <c r="R155" s="100" t="str">
        <v>Xavier Bennett</v>
      </c>
      <c r="S155" s="99" t="str">
        <v>William Howard</v>
      </c>
      <c r="T155">
        <v>0</v>
      </c>
      <c r="U155" s="100" t="str">
        <v>William Howard</v>
      </c>
      <c r="W155">
        <v>0</v>
      </c>
      <c r="X155" s="100" t="str">
        <v>Blake Preston</v>
      </c>
      <c r="Z155">
        <v>0</v>
      </c>
      <c r="AA155" s="100" t="str">
        <v>Adam Hart</v>
      </c>
      <c r="AB155" s="99" t="str">
        <v>Noah Raishbrook</v>
      </c>
      <c r="AC155">
        <v>0</v>
      </c>
      <c r="AD155" s="100" t="str">
        <v>Noah Raishbrook</v>
      </c>
      <c r="AF155" t="str">
        <v>Olivia Crabb</v>
      </c>
      <c r="AH155">
        <v>0</v>
      </c>
      <c r="AI155" s="100" t="str">
        <v>Charlotte Town</v>
      </c>
      <c r="AK155">
        <v>0</v>
      </c>
      <c r="AL155" s="100" t="str">
        <v>Amy Ndungu</v>
      </c>
      <c r="AN155">
        <v>0</v>
      </c>
      <c r="AO155" s="100" t="str">
        <v>Brooke Cooper</v>
      </c>
      <c r="AQ155">
        <v>0</v>
      </c>
      <c r="AR155" s="100" t="str">
        <v>Annika Ezrow</v>
      </c>
      <c r="AS155" s="99" t="str">
        <v>Olivia Crabb</v>
      </c>
      <c r="AT155">
        <v>0</v>
      </c>
      <c r="AU155" s="100" t="str">
        <v>Olivia Crabb</v>
      </c>
    </row>
    <row r="156" spans="15:47" x14ac:dyDescent="0.35">
      <c r="O156" t="str">
        <v>Noah Udechuku</v>
      </c>
      <c r="P156" s="99" t="str">
        <v>zzz-UsedNameList</v>
      </c>
      <c r="Q156">
        <v>0</v>
      </c>
      <c r="R156" s="100" t="str">
        <v>zzz-UsedNameList</v>
      </c>
      <c r="S156" s="99" t="str">
        <v>Xander Muir</v>
      </c>
      <c r="T156">
        <v>0</v>
      </c>
      <c r="U156" s="100" t="str">
        <v>Xander Muir</v>
      </c>
      <c r="W156">
        <v>0</v>
      </c>
      <c r="X156" s="100" t="str">
        <v>Byron Mooney</v>
      </c>
      <c r="Z156">
        <v>0</v>
      </c>
      <c r="AA156" s="100" t="str">
        <v>Alex Blanco</v>
      </c>
      <c r="AB156" s="99" t="str">
        <v>Noah Udechuku</v>
      </c>
      <c r="AC156">
        <v>0</v>
      </c>
      <c r="AD156" s="100" t="str">
        <v>Noah Udechuku</v>
      </c>
      <c r="AF156" t="str">
        <v>Olivia Mcmanus</v>
      </c>
      <c r="AH156">
        <v>0</v>
      </c>
      <c r="AI156" s="100" t="str">
        <v>Darcey Smith</v>
      </c>
      <c r="AK156">
        <v>0</v>
      </c>
      <c r="AL156" s="100" t="str">
        <v>Angel Jasper</v>
      </c>
      <c r="AN156">
        <v>0</v>
      </c>
      <c r="AO156" s="100" t="str">
        <v>Charlize Cooper</v>
      </c>
      <c r="AQ156">
        <v>0</v>
      </c>
      <c r="AR156" s="100" t="str">
        <v>Darcey Smith</v>
      </c>
      <c r="AS156" s="99" t="str">
        <v>Olivia Mcmanus</v>
      </c>
      <c r="AT156">
        <v>0</v>
      </c>
      <c r="AU156" s="100" t="str">
        <v>Olivia Mcmanus</v>
      </c>
    </row>
    <row r="157" spans="15:47" x14ac:dyDescent="0.35">
      <c r="O157" t="str">
        <v>Noah Vivian</v>
      </c>
      <c r="Q157">
        <v>0</v>
      </c>
      <c r="R157" s="100" t="str">
        <v>Alex Blanco</v>
      </c>
      <c r="S157" s="99" t="str">
        <v>Xavier Bennett</v>
      </c>
      <c r="T157">
        <v>0</v>
      </c>
      <c r="U157" s="100" t="str">
        <v>Xavier Bennett</v>
      </c>
      <c r="W157">
        <v>1</v>
      </c>
      <c r="X157" s="100" t="str">
        <v>Charlie Roxby-Clarke</v>
      </c>
      <c r="Z157">
        <v>1</v>
      </c>
      <c r="AA157" s="100" t="str">
        <v>Alex Derrick</v>
      </c>
      <c r="AB157" s="99" t="str">
        <v>Noah Vivian</v>
      </c>
      <c r="AC157">
        <v>0</v>
      </c>
      <c r="AD157" s="100" t="str">
        <v>Noah Vivian</v>
      </c>
      <c r="AF157" t="str">
        <v>Orla Squirrell</v>
      </c>
      <c r="AH157">
        <v>1</v>
      </c>
      <c r="AI157" s="100" t="str">
        <v>Darcy Bowen</v>
      </c>
      <c r="AK157">
        <v>1</v>
      </c>
      <c r="AL157" s="100" t="str">
        <v>Audrey Tyrrell</v>
      </c>
      <c r="AN157">
        <v>1</v>
      </c>
      <c r="AO157" s="100" t="str">
        <v>Darcey Smith</v>
      </c>
      <c r="AQ157">
        <v>0</v>
      </c>
      <c r="AR157" s="100" t="str">
        <v>Delilah Davies</v>
      </c>
      <c r="AS157" s="99" t="str">
        <v>Orla Squirrell</v>
      </c>
      <c r="AT157">
        <v>0</v>
      </c>
      <c r="AU157" s="100" t="str">
        <v>Orla Squirrell</v>
      </c>
    </row>
    <row r="158" spans="15:47" x14ac:dyDescent="0.35">
      <c r="O158" t="str">
        <v>Noah Wilson</v>
      </c>
      <c r="Q158">
        <v>0</v>
      </c>
      <c r="R158" s="100" t="str">
        <v>Alex Georgalas</v>
      </c>
      <c r="S158" s="99" t="str">
        <v>zzz-UsedNameList</v>
      </c>
      <c r="T158">
        <v>0</v>
      </c>
      <c r="U158" s="100" t="str">
        <v>zzz-UsedNameList</v>
      </c>
      <c r="W158">
        <v>1</v>
      </c>
      <c r="X158" s="100" t="str">
        <v>Dash Williams</v>
      </c>
      <c r="Z158">
        <v>1</v>
      </c>
      <c r="AA158" s="100" t="str">
        <v>Alfie Finbra</v>
      </c>
      <c r="AB158" s="99" t="str">
        <v>Noah Wilson</v>
      </c>
      <c r="AC158">
        <v>0</v>
      </c>
      <c r="AD158" s="100" t="str">
        <v>Noah Wilson</v>
      </c>
      <c r="AF158" t="str">
        <v>Orla Sutcliffe</v>
      </c>
      <c r="AH158">
        <v>1</v>
      </c>
      <c r="AI158" s="100" t="str">
        <v>Eliza Smith</v>
      </c>
      <c r="AK158">
        <v>1</v>
      </c>
      <c r="AL158" s="100" t="str">
        <v>Constance Sibbring</v>
      </c>
      <c r="AN158">
        <v>1</v>
      </c>
      <c r="AO158" s="100" t="str">
        <v>Delilah Davies</v>
      </c>
      <c r="AQ158">
        <v>1</v>
      </c>
      <c r="AR158" s="100" t="str">
        <v>Eleanor Garnham</v>
      </c>
      <c r="AS158" s="99" t="str">
        <v>Orla Sutcliffe</v>
      </c>
      <c r="AT158">
        <v>0</v>
      </c>
      <c r="AU158" s="100" t="str">
        <v>Orla Sutcliffe</v>
      </c>
    </row>
    <row r="159" spans="15:47" x14ac:dyDescent="0.35">
      <c r="O159" t="str">
        <v>Oliver Clark</v>
      </c>
      <c r="Q159">
        <v>0</v>
      </c>
      <c r="R159" s="100" t="str">
        <v>Alfie Finbra</v>
      </c>
      <c r="T159">
        <v>0</v>
      </c>
      <c r="U159" s="100" t="str">
        <v>Adam Hart</v>
      </c>
      <c r="W159">
        <v>0</v>
      </c>
      <c r="X159" s="100" t="str">
        <v>Dexter Bullock</v>
      </c>
      <c r="Z159">
        <v>0</v>
      </c>
      <c r="AA159" s="100" t="str">
        <v>Alfie Kelly</v>
      </c>
      <c r="AB159" s="99" t="str">
        <v>Oliver Clark</v>
      </c>
      <c r="AC159">
        <v>0</v>
      </c>
      <c r="AD159" s="100" t="str">
        <v>Oliver Clark</v>
      </c>
      <c r="AF159" t="str">
        <v>Orlaith Hallahan</v>
      </c>
      <c r="AH159">
        <v>1</v>
      </c>
      <c r="AI159" s="100" t="str">
        <v>Ella Denham</v>
      </c>
      <c r="AK159">
        <v>1</v>
      </c>
      <c r="AL159" s="100" t="str">
        <v>Darcey Smith</v>
      </c>
      <c r="AN159">
        <v>0</v>
      </c>
      <c r="AO159" s="100" t="str">
        <v>Eleanor Garnham</v>
      </c>
      <c r="AQ159">
        <v>1</v>
      </c>
      <c r="AR159" s="100" t="str">
        <v>Elizabeth Whall</v>
      </c>
      <c r="AS159" s="99" t="str">
        <v>Orlaith Hallahan</v>
      </c>
      <c r="AT159">
        <v>0</v>
      </c>
      <c r="AU159" s="100" t="str">
        <v>Orlaith Hallahan</v>
      </c>
    </row>
    <row r="160" spans="15:47" x14ac:dyDescent="0.35">
      <c r="O160" t="str">
        <v>Oliver Sisson</v>
      </c>
      <c r="Q160">
        <v>0</v>
      </c>
      <c r="R160" s="100" t="str">
        <v>Alfie Kelly</v>
      </c>
      <c r="T160">
        <v>0</v>
      </c>
      <c r="U160" s="100" t="str">
        <v>Alex Blanco</v>
      </c>
      <c r="W160">
        <v>0</v>
      </c>
      <c r="X160" s="100" t="str">
        <v>Dexter Stechman</v>
      </c>
      <c r="Z160">
        <v>0</v>
      </c>
      <c r="AA160" s="100" t="str">
        <v>Archie Joy</v>
      </c>
      <c r="AB160" s="99" t="str">
        <v>Oliver Sisson</v>
      </c>
      <c r="AC160">
        <v>0</v>
      </c>
      <c r="AD160" s="100" t="str">
        <v>Oliver Sisson</v>
      </c>
      <c r="AF160" t="str">
        <v>Phoebe Hogg</v>
      </c>
      <c r="AH160">
        <v>0</v>
      </c>
      <c r="AI160" s="100" t="str">
        <v>Ella-Grace Simpson</v>
      </c>
      <c r="AK160">
        <v>1</v>
      </c>
      <c r="AL160" s="100" t="str">
        <v>Darcy Bowen</v>
      </c>
      <c r="AN160">
        <v>0</v>
      </c>
      <c r="AO160" s="100" t="str">
        <v>Eliza Smith</v>
      </c>
      <c r="AQ160">
        <v>0</v>
      </c>
      <c r="AR160" s="100" t="str">
        <v>Ella Denham</v>
      </c>
      <c r="AS160" s="99" t="str">
        <v>Phoebe Hogg</v>
      </c>
      <c r="AT160">
        <v>0</v>
      </c>
      <c r="AU160" s="100" t="str">
        <v>Phoebe Hogg</v>
      </c>
    </row>
    <row r="161" spans="15:47" x14ac:dyDescent="0.35">
      <c r="O161" t="str">
        <v>Olly Kelly</v>
      </c>
      <c r="Q161">
        <v>1</v>
      </c>
      <c r="R161" s="100" t="str">
        <v>Axel DeBelligny</v>
      </c>
      <c r="T161">
        <v>1</v>
      </c>
      <c r="U161" s="100" t="str">
        <v>Alex Derrick</v>
      </c>
      <c r="W161">
        <v>1</v>
      </c>
      <c r="X161" s="100" t="str">
        <v>Edward Garnham</v>
      </c>
      <c r="Z161">
        <v>1</v>
      </c>
      <c r="AA161" s="100" t="str">
        <v>Benjamin Squirrell</v>
      </c>
      <c r="AB161" s="99" t="str">
        <v>Olly Kelly</v>
      </c>
      <c r="AC161">
        <v>0</v>
      </c>
      <c r="AD161" s="100" t="str">
        <v>Olly Kelly</v>
      </c>
      <c r="AF161" t="str">
        <v>Polly Paterson</v>
      </c>
      <c r="AH161">
        <v>0</v>
      </c>
      <c r="AI161" s="100" t="str">
        <v>Erin Heap</v>
      </c>
      <c r="AK161">
        <v>0</v>
      </c>
      <c r="AL161" s="100" t="str">
        <v>Eliza Smith</v>
      </c>
      <c r="AN161">
        <v>0</v>
      </c>
      <c r="AO161" s="100" t="str">
        <v>Elizabeth Whall</v>
      </c>
      <c r="AQ161">
        <v>0</v>
      </c>
      <c r="AR161" s="100" t="str">
        <v>Ella Licence</v>
      </c>
      <c r="AS161" s="99" t="str">
        <v>Polly Paterson</v>
      </c>
      <c r="AT161">
        <v>0</v>
      </c>
      <c r="AU161" s="100" t="str">
        <v>Polly Paterson</v>
      </c>
    </row>
    <row r="162" spans="15:47" x14ac:dyDescent="0.35">
      <c r="O162" t="str">
        <v>Orwel Fraser-Lim</v>
      </c>
      <c r="Q162">
        <v>0</v>
      </c>
      <c r="R162" s="100" t="str">
        <v>Beau Johnson</v>
      </c>
      <c r="T162">
        <v>0</v>
      </c>
      <c r="U162" s="100" t="str">
        <v>Axel DeBelligny</v>
      </c>
      <c r="W162">
        <v>0</v>
      </c>
      <c r="X162" s="100" t="str">
        <v>Edward Levack</v>
      </c>
      <c r="Z162">
        <v>0</v>
      </c>
      <c r="AA162" s="100" t="str">
        <v>Blake Preston</v>
      </c>
      <c r="AB162" s="99" t="str">
        <v>Orwel Fraser-Lim</v>
      </c>
      <c r="AC162">
        <v>0</v>
      </c>
      <c r="AD162" s="100" t="str">
        <v>Orwel Fraser-Lim</v>
      </c>
      <c r="AF162" t="str">
        <v>Poppy Clark</v>
      </c>
      <c r="AH162">
        <v>0</v>
      </c>
      <c r="AI162" s="100" t="str">
        <v>Evelyn Clapp</v>
      </c>
      <c r="AK162">
        <v>0</v>
      </c>
      <c r="AL162" s="100" t="str">
        <v>Ella Denham</v>
      </c>
      <c r="AN162">
        <v>0</v>
      </c>
      <c r="AO162" s="100" t="str">
        <v>Ella Connor</v>
      </c>
      <c r="AQ162">
        <v>0</v>
      </c>
      <c r="AR162" s="100" t="str">
        <v>Ella-Grace Simpson</v>
      </c>
      <c r="AS162" s="99" t="str">
        <v>Poppy Clark</v>
      </c>
      <c r="AT162">
        <v>0</v>
      </c>
      <c r="AU162" s="100" t="str">
        <v>Poppy Clark</v>
      </c>
    </row>
    <row r="163" spans="15:47" x14ac:dyDescent="0.35">
      <c r="O163" t="str">
        <v>Oscar Steyn</v>
      </c>
      <c r="Q163">
        <v>0</v>
      </c>
      <c r="R163" s="100" t="str">
        <v>Benjamin Squirrell</v>
      </c>
      <c r="T163">
        <v>0</v>
      </c>
      <c r="U163" s="100" t="str">
        <v>Beau Johnson</v>
      </c>
      <c r="W163">
        <v>1</v>
      </c>
      <c r="X163" s="100" t="str">
        <v>Eli Bowman</v>
      </c>
      <c r="Z163">
        <v>0</v>
      </c>
      <c r="AA163" s="100" t="str">
        <v>Caleb Lee</v>
      </c>
      <c r="AB163" s="99" t="str">
        <v>Oscar Steyn</v>
      </c>
      <c r="AC163">
        <v>0</v>
      </c>
      <c r="AD163" s="100" t="str">
        <v>Oscar Steyn</v>
      </c>
      <c r="AF163" t="str">
        <v>Poppy Clarke</v>
      </c>
      <c r="AH163">
        <v>0</v>
      </c>
      <c r="AI163" s="100" t="str">
        <v>Evelyn Roulson</v>
      </c>
      <c r="AK163">
        <v>0</v>
      </c>
      <c r="AL163" s="100" t="str">
        <v>Ella-Grace Simpson</v>
      </c>
      <c r="AN163">
        <v>0</v>
      </c>
      <c r="AO163" s="100" t="str">
        <v>Ella Denham</v>
      </c>
      <c r="AQ163">
        <v>0</v>
      </c>
      <c r="AR163" s="100" t="str">
        <v>Emilia Fairbank</v>
      </c>
      <c r="AS163" s="99" t="str">
        <v>Poppy Clarke</v>
      </c>
      <c r="AT163">
        <v>0</v>
      </c>
      <c r="AU163" s="100" t="str">
        <v>Poppy Clarke</v>
      </c>
    </row>
    <row r="164" spans="15:47" x14ac:dyDescent="0.35">
      <c r="O164" t="str">
        <v>Owen Bambridge</v>
      </c>
      <c r="Q164">
        <v>0</v>
      </c>
      <c r="R164" s="100" t="str">
        <v>Callum Roughan</v>
      </c>
      <c r="T164">
        <v>0</v>
      </c>
      <c r="U164" s="100" t="str">
        <v>Caleb Lee</v>
      </c>
      <c r="W164">
        <v>0</v>
      </c>
      <c r="X164" s="100" t="str">
        <v>Elijah Barnard</v>
      </c>
      <c r="Z164">
        <v>0</v>
      </c>
      <c r="AA164" s="100" t="str">
        <v>Charlie Roxby-Clarke</v>
      </c>
      <c r="AB164" s="99" t="str">
        <v>Owen Bambridge</v>
      </c>
      <c r="AC164">
        <v>0</v>
      </c>
      <c r="AD164" s="100" t="str">
        <v>Owen Bambridge</v>
      </c>
      <c r="AF164" t="str">
        <v>Poppy Fairs</v>
      </c>
      <c r="AH164">
        <v>0</v>
      </c>
      <c r="AI164" s="100" t="str">
        <v>Evie Foster</v>
      </c>
      <c r="AK164">
        <v>0</v>
      </c>
      <c r="AL164" s="100" t="str">
        <v>Evelyn Clapp</v>
      </c>
      <c r="AN164">
        <v>0</v>
      </c>
      <c r="AO164" s="100" t="str">
        <v>Ella-Grace Simpson</v>
      </c>
      <c r="AQ164">
        <v>0</v>
      </c>
      <c r="AR164" s="100" t="str">
        <v>Erin Heap</v>
      </c>
      <c r="AS164" s="99" t="str">
        <v>Poppy Fairs</v>
      </c>
      <c r="AT164">
        <v>0</v>
      </c>
      <c r="AU164" s="100" t="str">
        <v>Poppy Fairs</v>
      </c>
    </row>
    <row r="165" spans="15:47" x14ac:dyDescent="0.35">
      <c r="O165" t="str">
        <v>Paolo Valente</v>
      </c>
      <c r="Q165">
        <v>0</v>
      </c>
      <c r="R165" s="100" t="str">
        <v>Charlie Sharp</v>
      </c>
      <c r="T165">
        <v>0</v>
      </c>
      <c r="U165" s="100" t="str">
        <v>Charlie Roxby-Clarke</v>
      </c>
      <c r="W165">
        <v>0</v>
      </c>
      <c r="X165" s="100" t="str">
        <v>Elliot Hobson</v>
      </c>
      <c r="Z165">
        <v>0</v>
      </c>
      <c r="AA165" s="100" t="str">
        <v>Charlie Sharp</v>
      </c>
      <c r="AB165" s="99" t="str">
        <v>Paolo Valente</v>
      </c>
      <c r="AC165">
        <v>0</v>
      </c>
      <c r="AD165" s="100" t="str">
        <v>Paolo Valente</v>
      </c>
      <c r="AF165" t="str">
        <v>Poppy Tilley</v>
      </c>
      <c r="AH165">
        <v>1</v>
      </c>
      <c r="AI165" s="100" t="str">
        <v>Evie-Rose Edwardson</v>
      </c>
      <c r="AK165">
        <v>1</v>
      </c>
      <c r="AL165" s="100" t="str">
        <v>Evelyn Roulson</v>
      </c>
      <c r="AN165">
        <v>1</v>
      </c>
      <c r="AO165" s="100" t="str">
        <v>Evie-Rose Edwardson</v>
      </c>
      <c r="AQ165">
        <v>1</v>
      </c>
      <c r="AR165" s="100" t="str">
        <v>Evelyn Clapp</v>
      </c>
      <c r="AS165" s="99" t="str">
        <v>Poppy Tilley</v>
      </c>
      <c r="AT165">
        <v>0</v>
      </c>
      <c r="AU165" s="100" t="str">
        <v>Poppy Tilley</v>
      </c>
    </row>
    <row r="166" spans="15:47" x14ac:dyDescent="0.35">
      <c r="O166" t="str">
        <v>Parker Cumbers</v>
      </c>
      <c r="Q166">
        <v>0</v>
      </c>
      <c r="R166" s="100" t="str">
        <v>Daniel Cooper</v>
      </c>
      <c r="T166">
        <v>0</v>
      </c>
      <c r="U166" s="100" t="str">
        <v>Charlie Sharp</v>
      </c>
      <c r="W166">
        <v>0</v>
      </c>
      <c r="X166" s="100" t="str">
        <v>Ethan Wade</v>
      </c>
      <c r="Z166">
        <v>0</v>
      </c>
      <c r="AA166" s="100" t="str">
        <v>Daniel Cooper</v>
      </c>
      <c r="AB166" s="99" t="str">
        <v>Parker Cumbers</v>
      </c>
      <c r="AC166">
        <v>0</v>
      </c>
      <c r="AD166" s="100" t="str">
        <v>Parker Cumbers</v>
      </c>
      <c r="AF166" t="str">
        <v>Poppy Turner</v>
      </c>
      <c r="AH166">
        <v>1</v>
      </c>
      <c r="AI166" s="100" t="str">
        <v>Florence Beddis</v>
      </c>
      <c r="AK166">
        <v>0</v>
      </c>
      <c r="AL166" s="100" t="str">
        <v>Evie Foster</v>
      </c>
      <c r="AN166">
        <v>0</v>
      </c>
      <c r="AO166" s="100" t="str">
        <v>Florence Beddis</v>
      </c>
      <c r="AQ166">
        <v>0</v>
      </c>
      <c r="AR166" s="100" t="str">
        <v>Evelyn Roulson</v>
      </c>
      <c r="AS166" s="99" t="str">
        <v>Poppy Turner</v>
      </c>
      <c r="AT166">
        <v>0</v>
      </c>
      <c r="AU166" s="100" t="str">
        <v>Poppy Turner</v>
      </c>
    </row>
    <row r="167" spans="15:47" x14ac:dyDescent="0.35">
      <c r="O167" t="str">
        <v>Paul Adebayo</v>
      </c>
      <c r="Q167">
        <v>0</v>
      </c>
      <c r="R167" s="100" t="str">
        <v>Dexter Bullock</v>
      </c>
      <c r="T167">
        <v>0</v>
      </c>
      <c r="U167" s="100" t="str">
        <v>Daniel Cooper</v>
      </c>
      <c r="W167">
        <v>0</v>
      </c>
      <c r="X167" s="100" t="str">
        <v>Finlay Higgs</v>
      </c>
      <c r="Z167">
        <v>0</v>
      </c>
      <c r="AA167" s="100" t="str">
        <v>Daniel Mee</v>
      </c>
      <c r="AB167" s="99" t="str">
        <v>Paul Adebayo</v>
      </c>
      <c r="AC167">
        <v>0</v>
      </c>
      <c r="AD167" s="100" t="str">
        <v>Paul Adebayo</v>
      </c>
      <c r="AF167" t="str">
        <v>Robyn Heap</v>
      </c>
      <c r="AH167">
        <v>1</v>
      </c>
      <c r="AI167" s="100" t="str">
        <v>Georgia Banyard</v>
      </c>
      <c r="AK167">
        <v>0</v>
      </c>
      <c r="AL167" s="100" t="str">
        <v>Evie-Rose Edwardson</v>
      </c>
      <c r="AN167">
        <v>0</v>
      </c>
      <c r="AO167" s="100" t="str">
        <v>Florence Creak</v>
      </c>
      <c r="AQ167">
        <v>0</v>
      </c>
      <c r="AR167" s="100" t="str">
        <v>Evie-Rose Edwardson</v>
      </c>
      <c r="AS167" s="99" t="str">
        <v>Robyn Heap</v>
      </c>
      <c r="AT167">
        <v>0</v>
      </c>
      <c r="AU167" s="100" t="str">
        <v>Robyn Heap</v>
      </c>
    </row>
    <row r="168" spans="15:47" x14ac:dyDescent="0.35">
      <c r="O168" t="str">
        <v>Rafael DeBelligny</v>
      </c>
      <c r="Q168">
        <v>0</v>
      </c>
      <c r="R168" s="100" t="str">
        <v>Eli Bowman</v>
      </c>
      <c r="T168">
        <v>1</v>
      </c>
      <c r="U168" s="100" t="str">
        <v>Daniel Mee</v>
      </c>
      <c r="W168">
        <v>0</v>
      </c>
      <c r="X168" s="100" t="str">
        <v>Finlay Weir</v>
      </c>
      <c r="Z168">
        <v>0</v>
      </c>
      <c r="AA168" s="100" t="str">
        <v>Dash Williams</v>
      </c>
      <c r="AB168" s="99" t="str">
        <v>Rafael DeBelligny</v>
      </c>
      <c r="AC168">
        <v>0</v>
      </c>
      <c r="AD168" s="100" t="str">
        <v>Rafael DeBelligny</v>
      </c>
      <c r="AF168" t="str">
        <v>Robyn Smith</v>
      </c>
      <c r="AH168">
        <v>0</v>
      </c>
      <c r="AI168" s="100" t="str">
        <v>Grace Loomes</v>
      </c>
      <c r="AK168">
        <v>0</v>
      </c>
      <c r="AL168" s="100" t="str">
        <v>Florence Beddis</v>
      </c>
      <c r="AN168">
        <v>0</v>
      </c>
      <c r="AO168" s="100" t="str">
        <v>Georgia Banyard</v>
      </c>
      <c r="AQ168">
        <v>0</v>
      </c>
      <c r="AR168" s="100" t="str">
        <v>Florence Beddis</v>
      </c>
      <c r="AS168" s="99" t="str">
        <v>Robyn Smith</v>
      </c>
      <c r="AT168">
        <v>0</v>
      </c>
      <c r="AU168" s="100" t="str">
        <v>Robyn Smith</v>
      </c>
    </row>
    <row r="169" spans="15:47" x14ac:dyDescent="0.35">
      <c r="O169" t="str">
        <v>Raffy Winborn</v>
      </c>
      <c r="Q169">
        <v>0</v>
      </c>
      <c r="R169" s="100" t="str">
        <v>Elliot Hobson</v>
      </c>
      <c r="T169">
        <v>0</v>
      </c>
      <c r="U169" s="100" t="str">
        <v>Dexter Bullock</v>
      </c>
      <c r="W169">
        <v>0</v>
      </c>
      <c r="X169" s="100" t="str">
        <v>Finley Smith</v>
      </c>
      <c r="Z169">
        <v>0</v>
      </c>
      <c r="AA169" s="100" t="str">
        <v>Dexter Bullock</v>
      </c>
      <c r="AB169" s="99" t="str">
        <v>Raffy Winborn</v>
      </c>
      <c r="AC169">
        <v>0</v>
      </c>
      <c r="AD169" s="100" t="str">
        <v>Raffy Winborn</v>
      </c>
      <c r="AF169" t="str">
        <v>Romany-Kia Browning</v>
      </c>
      <c r="AH169">
        <v>0</v>
      </c>
      <c r="AI169" s="100" t="str">
        <v>Imogen Stringer</v>
      </c>
      <c r="AK169">
        <v>0</v>
      </c>
      <c r="AL169" s="100" t="str">
        <v>Floriane King</v>
      </c>
      <c r="AN169">
        <v>0</v>
      </c>
      <c r="AO169" s="100" t="str">
        <v>Grace Loomes</v>
      </c>
      <c r="AQ169">
        <v>0</v>
      </c>
      <c r="AR169" s="100" t="str">
        <v>Florence Creak</v>
      </c>
      <c r="AS169" s="99" t="str">
        <v>Romany-Kia Browning</v>
      </c>
      <c r="AT169">
        <v>0</v>
      </c>
      <c r="AU169" s="100" t="str">
        <v>Romany-Kia Browning</v>
      </c>
    </row>
    <row r="170" spans="15:47" x14ac:dyDescent="0.35">
      <c r="O170" t="str">
        <v>Rhys Kelsall</v>
      </c>
      <c r="Q170">
        <v>0</v>
      </c>
      <c r="R170" s="100" t="str">
        <v>Elliott Ewen</v>
      </c>
      <c r="T170">
        <v>0</v>
      </c>
      <c r="U170" s="100" t="str">
        <v>Dexter Stechman</v>
      </c>
      <c r="W170">
        <v>0</v>
      </c>
      <c r="X170" s="100" t="str">
        <v>Finn McGonagle</v>
      </c>
      <c r="Z170">
        <v>0</v>
      </c>
      <c r="AA170" s="100" t="str">
        <v>Dexter Stechman</v>
      </c>
      <c r="AB170" s="99" t="str">
        <v>Rhys Kelsall</v>
      </c>
      <c r="AC170">
        <v>0</v>
      </c>
      <c r="AD170" s="100" t="str">
        <v>Rhys Kelsall</v>
      </c>
      <c r="AF170" t="str">
        <v>Ronni Townsend</v>
      </c>
      <c r="AH170">
        <v>1</v>
      </c>
      <c r="AI170" s="100" t="str">
        <v>Isabella Izzet</v>
      </c>
      <c r="AK170">
        <v>1</v>
      </c>
      <c r="AL170" s="100" t="str">
        <v>Georgia Banyard</v>
      </c>
      <c r="AN170">
        <v>1</v>
      </c>
      <c r="AO170" s="100" t="str">
        <v>Harriet Morgan</v>
      </c>
      <c r="AQ170">
        <v>1</v>
      </c>
      <c r="AR170" s="100" t="str">
        <v>Florence Massey</v>
      </c>
      <c r="AS170" s="99" t="str">
        <v>Ronni Townsend</v>
      </c>
      <c r="AT170">
        <v>0</v>
      </c>
      <c r="AU170" s="100" t="str">
        <v>Ronni Townsend</v>
      </c>
    </row>
    <row r="171" spans="15:47" x14ac:dyDescent="0.35">
      <c r="O171" t="str">
        <v>Riley Cornell</v>
      </c>
      <c r="Q171">
        <v>0</v>
      </c>
      <c r="R171" s="100" t="str">
        <v>Ethan Wade</v>
      </c>
      <c r="T171">
        <v>0</v>
      </c>
      <c r="U171" s="100" t="str">
        <v>Elijah Barnard</v>
      </c>
      <c r="W171">
        <v>0</v>
      </c>
      <c r="X171" s="100" t="str">
        <v>Flynn Taylor</v>
      </c>
      <c r="Z171">
        <v>0</v>
      </c>
      <c r="AA171" s="100" t="str">
        <v>Dominic Bisoni</v>
      </c>
      <c r="AB171" s="99" t="str">
        <v>Riley Cornell</v>
      </c>
      <c r="AC171">
        <v>0</v>
      </c>
      <c r="AD171" s="100" t="str">
        <v>Riley Cornell</v>
      </c>
      <c r="AF171" t="str">
        <v>Rosie Smith</v>
      </c>
      <c r="AH171">
        <v>0</v>
      </c>
      <c r="AI171" s="100" t="str">
        <v>Isabelle Bueggeln</v>
      </c>
      <c r="AK171">
        <v>0</v>
      </c>
      <c r="AL171" s="100" t="str">
        <v>Harriet Vine</v>
      </c>
      <c r="AN171">
        <v>0</v>
      </c>
      <c r="AO171" s="100" t="str">
        <v>Harriet Vine</v>
      </c>
      <c r="AQ171">
        <v>0</v>
      </c>
      <c r="AR171" s="100" t="str">
        <v>Freya Bailey</v>
      </c>
      <c r="AS171" s="99" t="str">
        <v>Rosie Smith</v>
      </c>
      <c r="AT171">
        <v>0</v>
      </c>
      <c r="AU171" s="100" t="str">
        <v>Rosie Smith</v>
      </c>
    </row>
    <row r="172" spans="15:47" x14ac:dyDescent="0.35">
      <c r="O172" t="str">
        <v>Robbie Howard</v>
      </c>
      <c r="Q172">
        <v>0</v>
      </c>
      <c r="R172" s="100" t="str">
        <v>Finlay Higgs</v>
      </c>
      <c r="T172">
        <v>0</v>
      </c>
      <c r="U172" s="100" t="str">
        <v>Elliot Hobson</v>
      </c>
      <c r="W172">
        <v>0</v>
      </c>
      <c r="X172" s="100" t="str">
        <v>Freddie Orr</v>
      </c>
      <c r="Z172">
        <v>0</v>
      </c>
      <c r="AA172" s="100" t="str">
        <v>Edward Garnham</v>
      </c>
      <c r="AB172" s="99" t="str">
        <v>Robbie Howard</v>
      </c>
      <c r="AC172">
        <v>0</v>
      </c>
      <c r="AD172" s="100" t="str">
        <v>Robbie Howard</v>
      </c>
      <c r="AF172" t="str">
        <v>Rosie Wass</v>
      </c>
      <c r="AH172">
        <v>1</v>
      </c>
      <c r="AI172" s="100" t="str">
        <v>Isabelle Race</v>
      </c>
      <c r="AK172">
        <v>1</v>
      </c>
      <c r="AL172" s="100" t="str">
        <v>Imogen Stringer</v>
      </c>
      <c r="AN172">
        <v>1</v>
      </c>
      <c r="AO172" s="100" t="str">
        <v>Helena Fairbank</v>
      </c>
      <c r="AQ172">
        <v>1</v>
      </c>
      <c r="AR172" s="100" t="str">
        <v>Hannah Root</v>
      </c>
      <c r="AS172" s="99" t="str">
        <v>Rosie Wass</v>
      </c>
      <c r="AT172">
        <v>0</v>
      </c>
      <c r="AU172" s="100" t="str">
        <v>Rosie Wass</v>
      </c>
    </row>
    <row r="173" spans="15:47" x14ac:dyDescent="0.35">
      <c r="O173" t="str">
        <v>Rohan Dasoar</v>
      </c>
      <c r="Q173">
        <v>0</v>
      </c>
      <c r="R173" s="100" t="str">
        <v>Finlay Weir</v>
      </c>
      <c r="T173">
        <v>1</v>
      </c>
      <c r="U173" s="100" t="str">
        <v>Elliott Ewen</v>
      </c>
      <c r="W173">
        <v>1</v>
      </c>
      <c r="X173" s="100" t="str">
        <v>Gregory Fry</v>
      </c>
      <c r="Z173">
        <v>0</v>
      </c>
      <c r="AA173" s="100" t="str">
        <v>Edward Levack</v>
      </c>
      <c r="AB173" s="99" t="str">
        <v>Rohan Dasoar</v>
      </c>
      <c r="AC173">
        <v>0</v>
      </c>
      <c r="AD173" s="100" t="str">
        <v>Rohan Dasoar</v>
      </c>
      <c r="AF173" t="str">
        <v>Ruby Cornell</v>
      </c>
      <c r="AH173">
        <v>0</v>
      </c>
      <c r="AI173" s="100" t="str">
        <v>Isla Roberts</v>
      </c>
      <c r="AK173">
        <v>0</v>
      </c>
      <c r="AL173" s="100" t="str">
        <v>Isabella Izzet</v>
      </c>
      <c r="AN173">
        <v>0</v>
      </c>
      <c r="AO173" s="100" t="str">
        <v>Holly Bullard</v>
      </c>
      <c r="AQ173">
        <v>0</v>
      </c>
      <c r="AR173" s="100" t="str">
        <v>Harriet Morgan</v>
      </c>
      <c r="AS173" s="99" t="str">
        <v>Ruby Cornell</v>
      </c>
      <c r="AT173">
        <v>0</v>
      </c>
      <c r="AU173" s="100" t="str">
        <v>Ruby Cornell</v>
      </c>
    </row>
    <row r="174" spans="15:47" x14ac:dyDescent="0.35">
      <c r="O174" t="str">
        <v>Rohin Datta</v>
      </c>
      <c r="Q174">
        <v>0</v>
      </c>
      <c r="R174" s="100" t="str">
        <v>Finn McGonagle</v>
      </c>
      <c r="T174">
        <v>0</v>
      </c>
      <c r="U174" s="100" t="str">
        <v>Ethan Wade</v>
      </c>
      <c r="W174">
        <v>0</v>
      </c>
      <c r="X174" s="100" t="str">
        <v>Harrison Miller</v>
      </c>
      <c r="Z174">
        <v>0</v>
      </c>
      <c r="AA174" s="100" t="str">
        <v>Eli Bowman</v>
      </c>
      <c r="AB174" s="99" t="str">
        <v>Rohin Datta</v>
      </c>
      <c r="AC174">
        <v>0</v>
      </c>
      <c r="AD174" s="100" t="str">
        <v>Rohin Datta</v>
      </c>
      <c r="AF174" t="str">
        <v>Ruby Mathias</v>
      </c>
      <c r="AH174">
        <v>0</v>
      </c>
      <c r="AI174" s="100" t="str">
        <v>Isobel Grosett</v>
      </c>
      <c r="AK174">
        <v>0</v>
      </c>
      <c r="AL174" s="100" t="str">
        <v>Isabelle Bueggeln</v>
      </c>
      <c r="AN174">
        <v>0</v>
      </c>
      <c r="AO174" s="100" t="str">
        <v>Imogen Stringer</v>
      </c>
      <c r="AQ174">
        <v>0</v>
      </c>
      <c r="AR174" s="100" t="str">
        <v>Helena Fairbank</v>
      </c>
      <c r="AS174" s="99" t="str">
        <v>Ruby Mathias</v>
      </c>
      <c r="AT174">
        <v>0</v>
      </c>
      <c r="AU174" s="100" t="str">
        <v>Ruby Mathias</v>
      </c>
    </row>
    <row r="175" spans="15:47" x14ac:dyDescent="0.35">
      <c r="O175" t="str">
        <v>Roux Bueno</v>
      </c>
      <c r="Q175">
        <v>0</v>
      </c>
      <c r="R175" s="100" t="str">
        <v>Flynn Taylor</v>
      </c>
      <c r="T175">
        <v>1</v>
      </c>
      <c r="U175" s="100" t="str">
        <v>Finlay Higgs</v>
      </c>
      <c r="W175">
        <v>1</v>
      </c>
      <c r="X175" s="100" t="str">
        <v>Harry Jeffery</v>
      </c>
      <c r="Z175">
        <v>1</v>
      </c>
      <c r="AA175" s="100" t="str">
        <v>Elliot Hobson</v>
      </c>
      <c r="AB175" s="99" t="str">
        <v>Roux Bueno</v>
      </c>
      <c r="AC175">
        <v>0</v>
      </c>
      <c r="AD175" s="100" t="str">
        <v>Roux Bueno</v>
      </c>
      <c r="AF175" t="str">
        <v>Ryder Izbrecht</v>
      </c>
      <c r="AH175">
        <v>0</v>
      </c>
      <c r="AI175" s="100" t="str">
        <v>Ivy-Rose Hallahan</v>
      </c>
      <c r="AK175">
        <v>0</v>
      </c>
      <c r="AL175" s="100" t="str">
        <v>Isabelle Race</v>
      </c>
      <c r="AN175">
        <v>0</v>
      </c>
      <c r="AO175" s="100" t="str">
        <v>Isabella Izzet</v>
      </c>
      <c r="AQ175">
        <v>0</v>
      </c>
      <c r="AR175" s="100" t="str">
        <v>Imogen Stringer</v>
      </c>
      <c r="AS175" s="99" t="str">
        <v>Ryder Izbrecht</v>
      </c>
      <c r="AT175">
        <v>0</v>
      </c>
      <c r="AU175" s="100" t="str">
        <v>Ryder Izbrecht</v>
      </c>
    </row>
    <row r="176" spans="15:47" x14ac:dyDescent="0.35">
      <c r="O176" t="str">
        <v>Rowan Stringer</v>
      </c>
      <c r="Q176">
        <v>1</v>
      </c>
      <c r="R176" s="100" t="str">
        <v>Freddie Finbra</v>
      </c>
      <c r="T176">
        <v>1</v>
      </c>
      <c r="U176" s="100" t="str">
        <v>Finn McGonagle</v>
      </c>
      <c r="W176">
        <v>1</v>
      </c>
      <c r="X176" s="100" t="str">
        <v>Harry Tilley</v>
      </c>
      <c r="Z176">
        <v>1</v>
      </c>
      <c r="AA176" s="100" t="str">
        <v>Elliott Ewen</v>
      </c>
      <c r="AB176" s="99" t="str">
        <v>Rowan Stringer</v>
      </c>
      <c r="AC176">
        <v>0</v>
      </c>
      <c r="AD176" s="100" t="str">
        <v>Rowan Stringer</v>
      </c>
      <c r="AF176" t="str">
        <v>Sara Kelly</v>
      </c>
      <c r="AH176">
        <v>0</v>
      </c>
      <c r="AI176" s="100" t="str">
        <v>Jasmine Smy</v>
      </c>
      <c r="AK176">
        <v>0</v>
      </c>
      <c r="AL176" s="100" t="str">
        <v>Isla Roberts</v>
      </c>
      <c r="AN176">
        <v>0</v>
      </c>
      <c r="AO176" s="100" t="str">
        <v>Isabelle Race</v>
      </c>
      <c r="AQ176">
        <v>0</v>
      </c>
      <c r="AR176" s="100" t="str">
        <v>Isabella Izzet</v>
      </c>
      <c r="AS176" s="99" t="str">
        <v>Sara Kelly</v>
      </c>
      <c r="AT176">
        <v>0</v>
      </c>
      <c r="AU176" s="100" t="str">
        <v>Sara Kelly</v>
      </c>
    </row>
    <row r="177" spans="15:47" x14ac:dyDescent="0.35">
      <c r="O177" t="str">
        <v>Rowan Weir</v>
      </c>
      <c r="Q177">
        <v>1</v>
      </c>
      <c r="R177" s="100" t="str">
        <v>Freddie Orr</v>
      </c>
      <c r="T177">
        <v>0</v>
      </c>
      <c r="U177" s="100" t="str">
        <v>Freddie Orr</v>
      </c>
      <c r="W177">
        <v>1</v>
      </c>
      <c r="X177" s="100" t="str">
        <v>Harry Tyrrell</v>
      </c>
      <c r="Z177">
        <v>0</v>
      </c>
      <c r="AA177" s="100" t="str">
        <v>Finlay Higgs</v>
      </c>
      <c r="AB177" s="99" t="str">
        <v>Rowan Weir</v>
      </c>
      <c r="AC177">
        <v>0</v>
      </c>
      <c r="AD177" s="100" t="str">
        <v>Rowan Weir</v>
      </c>
      <c r="AF177" t="str">
        <v>Scarlett Campbell</v>
      </c>
      <c r="AH177">
        <v>0</v>
      </c>
      <c r="AI177" s="100" t="str">
        <v>Jemima Garner</v>
      </c>
      <c r="AK177">
        <v>0</v>
      </c>
      <c r="AL177" s="100" t="str">
        <v>Isobel Grosett</v>
      </c>
      <c r="AN177">
        <v>0</v>
      </c>
      <c r="AO177" s="100" t="str">
        <v>Isla Fields</v>
      </c>
      <c r="AQ177">
        <v>0</v>
      </c>
      <c r="AR177" s="100" t="str">
        <v>Isabelle Bueggeln</v>
      </c>
      <c r="AS177" s="99" t="str">
        <v>Scarlett Campbell</v>
      </c>
      <c r="AT177">
        <v>0</v>
      </c>
      <c r="AU177" s="100" t="str">
        <v>Scarlett Campbell</v>
      </c>
    </row>
    <row r="178" spans="15:47" x14ac:dyDescent="0.35">
      <c r="O178" t="str">
        <v>Rupert Bate</v>
      </c>
      <c r="Q178">
        <v>0</v>
      </c>
      <c r="R178" s="100" t="str">
        <v>Harrison Miller</v>
      </c>
      <c r="T178">
        <v>0</v>
      </c>
      <c r="U178" s="100" t="str">
        <v>Frederic Sibbring</v>
      </c>
      <c r="W178">
        <v>0</v>
      </c>
      <c r="X178" s="100" t="str">
        <v>Hayden Fox</v>
      </c>
      <c r="Z178">
        <v>0</v>
      </c>
      <c r="AA178" s="100" t="str">
        <v>Finn Massey</v>
      </c>
      <c r="AB178" s="99" t="str">
        <v>Rupert Bate</v>
      </c>
      <c r="AC178">
        <v>0</v>
      </c>
      <c r="AD178" s="100" t="str">
        <v>Rupert Bate</v>
      </c>
      <c r="AF178" t="str">
        <v>Seren Bloor</v>
      </c>
      <c r="AH178">
        <v>0</v>
      </c>
      <c r="AI178" s="100" t="str">
        <v>Jessica Smith</v>
      </c>
      <c r="AK178">
        <v>1</v>
      </c>
      <c r="AL178" s="100" t="str">
        <v>Jemima Garner</v>
      </c>
      <c r="AN178">
        <v>1</v>
      </c>
      <c r="AO178" s="100" t="str">
        <v>Ivy-Rose Hallahan</v>
      </c>
      <c r="AQ178">
        <v>1</v>
      </c>
      <c r="AR178" s="100" t="str">
        <v>Isabelle Race</v>
      </c>
      <c r="AS178" s="99" t="str">
        <v>Seren Bloor</v>
      </c>
      <c r="AT178">
        <v>0</v>
      </c>
      <c r="AU178" s="100" t="str">
        <v>Seren Bloor</v>
      </c>
    </row>
    <row r="179" spans="15:47" x14ac:dyDescent="0.35">
      <c r="O179" t="str">
        <v>Rupert Clark</v>
      </c>
      <c r="Q179">
        <v>0</v>
      </c>
      <c r="R179" s="100" t="str">
        <v>Harry Jeffery</v>
      </c>
      <c r="T179">
        <v>0</v>
      </c>
      <c r="U179" s="100" t="str">
        <v>Gregory Crane</v>
      </c>
      <c r="W179">
        <v>0</v>
      </c>
      <c r="X179" s="100" t="str">
        <v>Hayden Preston</v>
      </c>
      <c r="Z179">
        <v>0</v>
      </c>
      <c r="AA179" s="100" t="str">
        <v>Finn McGonagle</v>
      </c>
      <c r="AB179" s="99" t="str">
        <v>Rupert Clark</v>
      </c>
      <c r="AC179">
        <v>0</v>
      </c>
      <c r="AD179" s="100" t="str">
        <v>Rupert Clark</v>
      </c>
      <c r="AF179" t="str">
        <v>Shambhavi Madhusudhanan</v>
      </c>
      <c r="AH179">
        <v>0</v>
      </c>
      <c r="AI179" s="100" t="str">
        <v>Lois Roulson</v>
      </c>
      <c r="AK179">
        <v>0</v>
      </c>
      <c r="AL179" s="100" t="str">
        <v>Jessica Smith</v>
      </c>
      <c r="AN179">
        <v>0</v>
      </c>
      <c r="AO179" s="100" t="str">
        <v>Jemima Garner</v>
      </c>
      <c r="AQ179">
        <v>0</v>
      </c>
      <c r="AR179" s="100" t="str">
        <v>Ivy-Rose Hallahan</v>
      </c>
      <c r="AS179" s="99" t="str">
        <v>Shambhavi Madhusudhanan</v>
      </c>
      <c r="AT179">
        <v>0</v>
      </c>
      <c r="AU179" s="100" t="str">
        <v>Shambhavi Madhusudhanan</v>
      </c>
    </row>
    <row r="180" spans="15:47" x14ac:dyDescent="0.35">
      <c r="O180" t="str">
        <v>Sam Bailey</v>
      </c>
      <c r="Q180">
        <v>0</v>
      </c>
      <c r="R180" s="100" t="str">
        <v>Harry Tilley</v>
      </c>
      <c r="T180">
        <v>0</v>
      </c>
      <c r="U180" s="100" t="str">
        <v>Harrison Miller</v>
      </c>
      <c r="W180">
        <v>1</v>
      </c>
      <c r="X180" s="100" t="str">
        <v>Henry Hull</v>
      </c>
      <c r="Z180">
        <v>1</v>
      </c>
      <c r="AA180" s="100" t="str">
        <v>Francis Bisoni</v>
      </c>
      <c r="AB180" s="99" t="str">
        <v>Sam Bailey</v>
      </c>
      <c r="AC180">
        <v>0</v>
      </c>
      <c r="AD180" s="100" t="str">
        <v>Sam Bailey</v>
      </c>
      <c r="AF180" t="str">
        <v>Sian Canham</v>
      </c>
      <c r="AH180">
        <v>0</v>
      </c>
      <c r="AI180" s="100" t="str">
        <v>Martha May</v>
      </c>
      <c r="AK180">
        <v>0</v>
      </c>
      <c r="AL180" s="100" t="str">
        <v>Kacie Langton</v>
      </c>
      <c r="AN180">
        <v>1</v>
      </c>
      <c r="AO180" s="100" t="str">
        <v>Kirsten Townsend</v>
      </c>
      <c r="AQ180">
        <v>0</v>
      </c>
      <c r="AR180" s="100" t="str">
        <v>Jemima Garner</v>
      </c>
      <c r="AS180" s="99" t="str">
        <v>Sian Canham</v>
      </c>
      <c r="AT180">
        <v>0</v>
      </c>
      <c r="AU180" s="100" t="str">
        <v>Sian Canham</v>
      </c>
    </row>
    <row r="181" spans="15:47" x14ac:dyDescent="0.35">
      <c r="O181" t="str">
        <v>Sam Selby</v>
      </c>
      <c r="Q181">
        <v>0</v>
      </c>
      <c r="R181" s="100" t="str">
        <v>Hector Davies</v>
      </c>
      <c r="T181">
        <v>0</v>
      </c>
      <c r="U181" s="100" t="str">
        <v>Harry Jeffery</v>
      </c>
      <c r="W181">
        <v>0</v>
      </c>
      <c r="X181" s="100" t="str">
        <v>Henry Reynolds</v>
      </c>
      <c r="Z181">
        <v>0</v>
      </c>
      <c r="AA181" s="100" t="str">
        <v>Freddie Finbra</v>
      </c>
      <c r="AB181" s="99" t="str">
        <v>Sam Selby</v>
      </c>
      <c r="AC181">
        <v>0</v>
      </c>
      <c r="AD181" s="100" t="str">
        <v>Sam Selby</v>
      </c>
      <c r="AF181" t="str">
        <v>Sienna Faulkner</v>
      </c>
      <c r="AH181">
        <v>1</v>
      </c>
      <c r="AI181" s="100" t="str">
        <v>Maya Wright</v>
      </c>
      <c r="AK181">
        <v>0</v>
      </c>
      <c r="AL181" s="100" t="str">
        <v>Kirsten Townsend</v>
      </c>
      <c r="AN181">
        <v>0</v>
      </c>
      <c r="AO181" s="100" t="str">
        <v>Layla Gosling</v>
      </c>
      <c r="AQ181">
        <v>0</v>
      </c>
      <c r="AR181" s="100" t="str">
        <v>Kacie Langton</v>
      </c>
      <c r="AS181" s="99" t="str">
        <v>Sienna Faulkner</v>
      </c>
      <c r="AT181">
        <v>0</v>
      </c>
      <c r="AU181" s="100" t="str">
        <v>Sienna Faulkner</v>
      </c>
    </row>
    <row r="182" spans="15:47" x14ac:dyDescent="0.35">
      <c r="O182" t="str">
        <v>Samuel Green</v>
      </c>
      <c r="Q182">
        <v>1</v>
      </c>
      <c r="R182" s="100" t="str">
        <v>Henry Chester</v>
      </c>
      <c r="T182">
        <v>1</v>
      </c>
      <c r="U182" s="100" t="str">
        <v>Harry Tilley</v>
      </c>
      <c r="W182">
        <v>1</v>
      </c>
      <c r="X182" s="100" t="str">
        <v>Jack Cooper</v>
      </c>
      <c r="Z182">
        <v>1</v>
      </c>
      <c r="AA182" s="100" t="str">
        <v>Gregory Fry</v>
      </c>
      <c r="AB182" s="99" t="str">
        <v>Samuel Green</v>
      </c>
      <c r="AC182">
        <v>0</v>
      </c>
      <c r="AD182" s="100" t="str">
        <v>Samuel Green</v>
      </c>
      <c r="AF182" t="str">
        <v>Sienna Jones</v>
      </c>
      <c r="AH182">
        <v>0</v>
      </c>
      <c r="AI182" s="100" t="str">
        <v>Megan Wade</v>
      </c>
      <c r="AK182">
        <v>0</v>
      </c>
      <c r="AL182" s="100" t="str">
        <v>Lisa Ndungu</v>
      </c>
      <c r="AN182">
        <v>0</v>
      </c>
      <c r="AO182" s="100" t="str">
        <v>Lois Roulson</v>
      </c>
      <c r="AQ182">
        <v>0</v>
      </c>
      <c r="AR182" s="100" t="str">
        <v>Kirsten Townsend</v>
      </c>
      <c r="AS182" s="99" t="str">
        <v>Sienna Jones</v>
      </c>
      <c r="AT182">
        <v>0</v>
      </c>
      <c r="AU182" s="100" t="str">
        <v>Sienna Jones</v>
      </c>
    </row>
    <row r="183" spans="15:47" x14ac:dyDescent="0.35">
      <c r="O183" t="str">
        <v>Samuel May</v>
      </c>
      <c r="Q183">
        <v>0</v>
      </c>
      <c r="R183" s="100" t="str">
        <v>Isaac Dinwiddle</v>
      </c>
      <c r="T183">
        <v>0</v>
      </c>
      <c r="U183" s="100" t="str">
        <v>Harry Tyrrell</v>
      </c>
      <c r="W183">
        <v>0</v>
      </c>
      <c r="X183" s="100" t="str">
        <v>Jacob Hopton</v>
      </c>
      <c r="Z183">
        <v>0</v>
      </c>
      <c r="AA183" s="100" t="str">
        <v>Harrison Miller</v>
      </c>
      <c r="AB183" s="99" t="str">
        <v>Samuel May</v>
      </c>
      <c r="AC183">
        <v>0</v>
      </c>
      <c r="AD183" s="100" t="str">
        <v>Samuel May</v>
      </c>
      <c r="AF183" t="str">
        <v>Simran Dasoar</v>
      </c>
      <c r="AH183">
        <v>0</v>
      </c>
      <c r="AI183" s="100" t="str">
        <v>Meghan Knight</v>
      </c>
      <c r="AK183">
        <v>1</v>
      </c>
      <c r="AL183" s="100" t="str">
        <v>Lois Roulson</v>
      </c>
      <c r="AN183">
        <v>1</v>
      </c>
      <c r="AO183" s="100" t="str">
        <v>Lucilla Visintin</v>
      </c>
      <c r="AQ183">
        <v>0</v>
      </c>
      <c r="AR183" s="100" t="str">
        <v>Lisa Ndungu</v>
      </c>
      <c r="AS183" s="99" t="str">
        <v>Simran Dasoar</v>
      </c>
      <c r="AT183">
        <v>0</v>
      </c>
      <c r="AU183" s="100" t="str">
        <v>Simran Dasoar</v>
      </c>
    </row>
    <row r="184" spans="15:47" x14ac:dyDescent="0.35">
      <c r="O184" t="str">
        <v>Samuel Morley</v>
      </c>
      <c r="Q184">
        <v>0</v>
      </c>
      <c r="R184" s="100" t="str">
        <v>Jack Benson</v>
      </c>
      <c r="T184">
        <v>0</v>
      </c>
      <c r="U184" s="100" t="str">
        <v>Hayden Preston</v>
      </c>
      <c r="W184">
        <v>0</v>
      </c>
      <c r="X184" s="100" t="str">
        <v>James Heath</v>
      </c>
      <c r="Z184">
        <v>0</v>
      </c>
      <c r="AA184" s="100" t="str">
        <v>Harry Tilley</v>
      </c>
      <c r="AB184" s="99" t="str">
        <v>Samuel Morley</v>
      </c>
      <c r="AC184">
        <v>0</v>
      </c>
      <c r="AD184" s="100" t="str">
        <v>Samuel Morley</v>
      </c>
      <c r="AF184" t="str">
        <v>Sivan Barken</v>
      </c>
      <c r="AH184">
        <v>1</v>
      </c>
      <c r="AI184" s="100" t="str">
        <v>Mia Ballard</v>
      </c>
      <c r="AK184">
        <v>0</v>
      </c>
      <c r="AL184" s="100" t="str">
        <v>Martha May</v>
      </c>
      <c r="AN184">
        <v>0</v>
      </c>
      <c r="AO184" s="100" t="str">
        <v>Martha May</v>
      </c>
      <c r="AQ184">
        <v>0</v>
      </c>
      <c r="AR184" s="100" t="str">
        <v>Lois Roulson</v>
      </c>
      <c r="AS184" s="99" t="str">
        <v>Sivan Barken</v>
      </c>
      <c r="AT184">
        <v>0</v>
      </c>
      <c r="AU184" s="100" t="str">
        <v>Sivan Barken</v>
      </c>
    </row>
    <row r="185" spans="15:47" x14ac:dyDescent="0.35">
      <c r="O185" t="str">
        <v>Seth Bowman</v>
      </c>
      <c r="Q185">
        <v>1</v>
      </c>
      <c r="R185" s="100" t="str">
        <v>James Heath</v>
      </c>
      <c r="T185">
        <v>0</v>
      </c>
      <c r="U185" s="100" t="str">
        <v>Hector Davies</v>
      </c>
      <c r="W185">
        <v>1</v>
      </c>
      <c r="X185" s="100" t="str">
        <v>Jude Lynch</v>
      </c>
      <c r="Z185">
        <v>1</v>
      </c>
      <c r="AA185" s="100" t="str">
        <v>Hayden Preston</v>
      </c>
      <c r="AB185" s="99" t="str">
        <v>Seth Bowman</v>
      </c>
      <c r="AC185">
        <v>0</v>
      </c>
      <c r="AD185" s="100" t="str">
        <v>Seth Bowman</v>
      </c>
      <c r="AF185" t="str">
        <v>Sofia Lyttle</v>
      </c>
      <c r="AH185">
        <v>0</v>
      </c>
      <c r="AI185" s="100" t="str">
        <v>Mia Lawes</v>
      </c>
      <c r="AK185">
        <v>0</v>
      </c>
      <c r="AL185" s="100" t="str">
        <v>Maya Lancaster</v>
      </c>
      <c r="AN185">
        <v>0</v>
      </c>
      <c r="AO185" s="100" t="str">
        <v>Maya Lancaster</v>
      </c>
      <c r="AQ185">
        <v>0</v>
      </c>
      <c r="AR185" s="100" t="str">
        <v>Lucilla Visintin</v>
      </c>
      <c r="AS185" s="99" t="str">
        <v>Sofia Lyttle</v>
      </c>
      <c r="AT185">
        <v>0</v>
      </c>
      <c r="AU185" s="100" t="str">
        <v>Sofia Lyttle</v>
      </c>
    </row>
    <row r="186" spans="15:47" x14ac:dyDescent="0.35">
      <c r="O186" t="str">
        <v>Shani Luvisiah</v>
      </c>
      <c r="Q186">
        <v>0</v>
      </c>
      <c r="R186" s="100" t="str">
        <v>Jamie Carter</v>
      </c>
      <c r="T186">
        <v>0</v>
      </c>
      <c r="U186" s="100" t="str">
        <v>Jack Benson</v>
      </c>
      <c r="W186">
        <v>0</v>
      </c>
      <c r="X186" s="100" t="str">
        <v>Kingsley Davies</v>
      </c>
      <c r="Z186">
        <v>0</v>
      </c>
      <c r="AA186" s="100" t="str">
        <v>Jacob Hopton</v>
      </c>
      <c r="AB186" s="99" t="str">
        <v>Shani Luvisiah</v>
      </c>
      <c r="AC186">
        <v>0</v>
      </c>
      <c r="AD186" s="100" t="str">
        <v>Shani Luvisiah</v>
      </c>
      <c r="AF186" t="str">
        <v>Sophia Green</v>
      </c>
      <c r="AH186">
        <v>0</v>
      </c>
      <c r="AI186" s="100" t="str">
        <v>Nancy Garner</v>
      </c>
      <c r="AK186">
        <v>0</v>
      </c>
      <c r="AL186" s="100" t="str">
        <v>Meghan Knight</v>
      </c>
      <c r="AN186">
        <v>0</v>
      </c>
      <c r="AO186" s="100" t="str">
        <v>Megan Wade</v>
      </c>
      <c r="AQ186">
        <v>0</v>
      </c>
      <c r="AR186" s="100" t="str">
        <v>Martha May</v>
      </c>
      <c r="AS186" s="99" t="str">
        <v>Sophia Green</v>
      </c>
      <c r="AT186">
        <v>0</v>
      </c>
      <c r="AU186" s="100" t="str">
        <v>Sophia Green</v>
      </c>
    </row>
    <row r="187" spans="15:47" x14ac:dyDescent="0.35">
      <c r="O187" t="str">
        <v>Silas Roper</v>
      </c>
      <c r="Q187">
        <v>0</v>
      </c>
      <c r="R187" s="100" t="str">
        <v>Jason Georgalas</v>
      </c>
      <c r="T187">
        <v>0</v>
      </c>
      <c r="U187" s="100" t="str">
        <v>Jacob Hopton</v>
      </c>
      <c r="W187">
        <v>0</v>
      </c>
      <c r="X187" s="100" t="str">
        <v>Leo Bloor</v>
      </c>
      <c r="Z187">
        <v>0</v>
      </c>
      <c r="AA187" s="100" t="str">
        <v>Jamie Carter</v>
      </c>
      <c r="AB187" s="99" t="str">
        <v>Silas Roper</v>
      </c>
      <c r="AC187">
        <v>0</v>
      </c>
      <c r="AD187" s="100" t="str">
        <v>Silas Roper</v>
      </c>
      <c r="AF187" t="str">
        <v>Sophia Harvey</v>
      </c>
      <c r="AH187">
        <v>1</v>
      </c>
      <c r="AI187" s="100" t="str">
        <v>Nancy Hobbs</v>
      </c>
      <c r="AK187">
        <v>0</v>
      </c>
      <c r="AL187" s="100" t="str">
        <v>Mia Lawes</v>
      </c>
      <c r="AN187">
        <v>0</v>
      </c>
      <c r="AO187" s="100" t="str">
        <v>Meghan Knight</v>
      </c>
      <c r="AQ187">
        <v>0</v>
      </c>
      <c r="AR187" s="100" t="str">
        <v>Maya Lancaster</v>
      </c>
      <c r="AS187" s="99" t="str">
        <v>Sophia Harvey</v>
      </c>
      <c r="AT187">
        <v>0</v>
      </c>
      <c r="AU187" s="100" t="str">
        <v>Sophia Harvey</v>
      </c>
    </row>
    <row r="188" spans="15:47" x14ac:dyDescent="0.35">
      <c r="O188" t="str">
        <v>Stanley Mason</v>
      </c>
      <c r="Q188">
        <v>0</v>
      </c>
      <c r="R188" s="100" t="str">
        <v>Josh Dinwiddle</v>
      </c>
      <c r="T188">
        <v>0</v>
      </c>
      <c r="U188" s="100" t="str">
        <v>Jamie Carter</v>
      </c>
      <c r="W188">
        <v>0</v>
      </c>
      <c r="X188" s="100" t="str">
        <v>Leo Knott</v>
      </c>
      <c r="Z188">
        <v>0</v>
      </c>
      <c r="AA188" s="100" t="str">
        <v>Jude Lynch</v>
      </c>
      <c r="AB188" s="99" t="str">
        <v>Stanley Mason</v>
      </c>
      <c r="AC188">
        <v>0</v>
      </c>
      <c r="AD188" s="100" t="str">
        <v>Stanley Mason</v>
      </c>
      <c r="AF188" t="str">
        <v>Sophie Jeffrey</v>
      </c>
      <c r="AH188">
        <v>0</v>
      </c>
      <c r="AI188" s="100" t="str">
        <v>Naomi Barkan</v>
      </c>
      <c r="AK188">
        <v>0</v>
      </c>
      <c r="AL188" s="100" t="str">
        <v>Millie Davies-King</v>
      </c>
      <c r="AN188">
        <v>1</v>
      </c>
      <c r="AO188" s="100" t="str">
        <v>Mia Ballard</v>
      </c>
      <c r="AQ188">
        <v>0</v>
      </c>
      <c r="AR188" s="100" t="str">
        <v>Meghan Knight</v>
      </c>
      <c r="AS188" s="99" t="str">
        <v>Sophie Jeffrey</v>
      </c>
      <c r="AT188">
        <v>0</v>
      </c>
      <c r="AU188" s="100" t="str">
        <v>Sophie Jeffrey</v>
      </c>
    </row>
    <row r="189" spans="15:47" x14ac:dyDescent="0.35">
      <c r="O189" t="str">
        <v>Tam Bradford</v>
      </c>
      <c r="Q189">
        <v>1</v>
      </c>
      <c r="R189" s="100" t="str">
        <v>Josiah Chester</v>
      </c>
      <c r="T189">
        <v>1</v>
      </c>
      <c r="U189" s="100" t="str">
        <v>Josh Harding</v>
      </c>
      <c r="W189">
        <v>1</v>
      </c>
      <c r="X189" s="100" t="str">
        <v>Mason Partridge</v>
      </c>
      <c r="Z189">
        <v>0</v>
      </c>
      <c r="AA189" s="100" t="str">
        <v>Lawrence Gordon</v>
      </c>
      <c r="AB189" s="99" t="str">
        <v>Tam Bradford</v>
      </c>
      <c r="AC189">
        <v>0</v>
      </c>
      <c r="AD189" s="100" t="str">
        <v>Tam Bradford</v>
      </c>
      <c r="AF189" t="str">
        <v>Sophie Lee</v>
      </c>
      <c r="AH189">
        <v>0</v>
      </c>
      <c r="AI189" s="100" t="str">
        <v>Olivia Biven</v>
      </c>
      <c r="AK189">
        <v>0</v>
      </c>
      <c r="AL189" s="100" t="str">
        <v>Nancy Garner</v>
      </c>
      <c r="AN189">
        <v>0</v>
      </c>
      <c r="AO189" s="100" t="str">
        <v>Mia Lawes</v>
      </c>
      <c r="AQ189">
        <v>0</v>
      </c>
      <c r="AR189" s="100" t="str">
        <v>Mia Lawes</v>
      </c>
      <c r="AS189" s="99" t="str">
        <v>Sophie Lee</v>
      </c>
      <c r="AT189">
        <v>0</v>
      </c>
      <c r="AU189" s="100" t="str">
        <v>Sophie Lee</v>
      </c>
    </row>
    <row r="190" spans="15:47" x14ac:dyDescent="0.35">
      <c r="O190" t="str">
        <v>Theo James</v>
      </c>
      <c r="Q190">
        <v>0</v>
      </c>
      <c r="R190" s="100" t="str">
        <v>Jude Lynch</v>
      </c>
      <c r="T190">
        <v>0</v>
      </c>
      <c r="U190" s="100" t="str">
        <v>Jude Court</v>
      </c>
      <c r="W190">
        <v>0</v>
      </c>
      <c r="X190" s="100" t="str">
        <v>Matthew Feaviour</v>
      </c>
      <c r="Z190">
        <v>0</v>
      </c>
      <c r="AA190" s="100" t="str">
        <v>Leo Knott</v>
      </c>
      <c r="AB190" s="99" t="str">
        <v>Theo James</v>
      </c>
      <c r="AC190">
        <v>0</v>
      </c>
      <c r="AD190" s="100" t="str">
        <v>Theo James</v>
      </c>
      <c r="AF190" t="str">
        <v>Sophie Rogers</v>
      </c>
      <c r="AH190">
        <v>0</v>
      </c>
      <c r="AI190" s="100" t="str">
        <v>Orla Squirrell</v>
      </c>
      <c r="AK190">
        <v>1</v>
      </c>
      <c r="AL190" s="100" t="str">
        <v>Orla Squirrell</v>
      </c>
      <c r="AN190">
        <v>0</v>
      </c>
      <c r="AO190" s="100" t="str">
        <v>Millie Davies-King</v>
      </c>
      <c r="AQ190">
        <v>1</v>
      </c>
      <c r="AR190" s="100" t="str">
        <v>Millie Davies-King</v>
      </c>
      <c r="AS190" s="99" t="str">
        <v>Sophie Rogers</v>
      </c>
      <c r="AT190">
        <v>0</v>
      </c>
      <c r="AU190" s="100" t="str">
        <v>Sophie Rogers</v>
      </c>
    </row>
    <row r="191" spans="15:47" x14ac:dyDescent="0.35">
      <c r="O191" t="str">
        <v>Thomas Bowen</v>
      </c>
      <c r="Q191">
        <v>0</v>
      </c>
      <c r="R191" s="100" t="str">
        <v>Kingsley Davies</v>
      </c>
      <c r="T191">
        <v>0</v>
      </c>
      <c r="U191" s="100" t="str">
        <v>Kingsley Davies</v>
      </c>
      <c r="W191">
        <v>0</v>
      </c>
      <c r="X191" s="100" t="str">
        <v>Matthew Peck</v>
      </c>
      <c r="Z191">
        <v>0</v>
      </c>
      <c r="AA191" s="100" t="str">
        <v>Luca Walsh</v>
      </c>
      <c r="AB191" s="99" t="str">
        <v>Thomas Bowen</v>
      </c>
      <c r="AC191">
        <v>0</v>
      </c>
      <c r="AD191" s="100" t="str">
        <v>Thomas Bowen</v>
      </c>
      <c r="AF191" t="str">
        <v>Sydnie Joyce</v>
      </c>
      <c r="AH191">
        <v>0</v>
      </c>
      <c r="AI191" s="100" t="str">
        <v>Orla Sutcliffe</v>
      </c>
      <c r="AK191">
        <v>0</v>
      </c>
      <c r="AL191" s="100" t="str">
        <v>Orla Sutcliffe</v>
      </c>
      <c r="AN191">
        <v>0</v>
      </c>
      <c r="AO191" s="100" t="str">
        <v>Nancy Garner</v>
      </c>
      <c r="AQ191">
        <v>0</v>
      </c>
      <c r="AR191" s="100" t="str">
        <v>Nancy Garner</v>
      </c>
      <c r="AS191" s="99" t="str">
        <v>Sydnie Joyce</v>
      </c>
      <c r="AT191">
        <v>0</v>
      </c>
      <c r="AU191" s="100" t="str">
        <v>Sydnie Joyce</v>
      </c>
    </row>
    <row r="192" spans="15:47" x14ac:dyDescent="0.35">
      <c r="O192" t="str">
        <v>Thomas Hall</v>
      </c>
      <c r="Q192">
        <v>0</v>
      </c>
      <c r="R192" s="100" t="str">
        <v>Luca Walsh</v>
      </c>
      <c r="T192">
        <v>0</v>
      </c>
      <c r="U192" s="100" t="str">
        <v>Leo Bloor</v>
      </c>
      <c r="W192">
        <v>0</v>
      </c>
      <c r="X192" s="100" t="str">
        <v>Max Faulkner</v>
      </c>
      <c r="Z192">
        <v>0</v>
      </c>
      <c r="AA192" s="100" t="str">
        <v>Mason Partridge</v>
      </c>
      <c r="AB192" s="99" t="str">
        <v>Thomas Hall</v>
      </c>
      <c r="AC192">
        <v>0</v>
      </c>
      <c r="AD192" s="100" t="str">
        <v>Thomas Hall</v>
      </c>
      <c r="AF192" t="str">
        <v>Tallulah Hughes</v>
      </c>
      <c r="AH192">
        <v>0</v>
      </c>
      <c r="AI192" s="100" t="str">
        <v>Orlaith Hallahan</v>
      </c>
      <c r="AK192">
        <v>0</v>
      </c>
      <c r="AL192" s="100" t="str">
        <v>Orlaith Hallahan</v>
      </c>
      <c r="AN192">
        <v>0</v>
      </c>
      <c r="AO192" s="100" t="str">
        <v>Orla Squirrell</v>
      </c>
      <c r="AQ192">
        <v>0</v>
      </c>
      <c r="AR192" s="100" t="str">
        <v>Orla Sutcliffe</v>
      </c>
      <c r="AS192" s="99" t="str">
        <v>Tallulah Hughes</v>
      </c>
      <c r="AT192">
        <v>0</v>
      </c>
      <c r="AU192" s="100" t="str">
        <v>Tallulah Hughes</v>
      </c>
    </row>
    <row r="193" spans="15:47" x14ac:dyDescent="0.35">
      <c r="O193" t="str">
        <v>Thomas Stewart-Raymond</v>
      </c>
      <c r="Q193">
        <v>0</v>
      </c>
      <c r="R193" s="100" t="str">
        <v>Mason Partridge</v>
      </c>
      <c r="T193">
        <v>0</v>
      </c>
      <c r="U193" s="100" t="str">
        <v>Leo Knott</v>
      </c>
      <c r="W193">
        <v>1</v>
      </c>
      <c r="X193" s="100" t="str">
        <v>Noah Vivian</v>
      </c>
      <c r="Z193">
        <v>1</v>
      </c>
      <c r="AA193" s="100" t="str">
        <v>Matthew Feaviour</v>
      </c>
      <c r="AB193" s="99" t="str">
        <v>Thomas Stewart-Raymond</v>
      </c>
      <c r="AC193">
        <v>0</v>
      </c>
      <c r="AD193" s="100" t="str">
        <v>Thomas Stewart-Raymond</v>
      </c>
      <c r="AF193" t="str">
        <v>Thea Clapp</v>
      </c>
      <c r="AH193">
        <v>0</v>
      </c>
      <c r="AI193" s="100" t="str">
        <v>Poppy Tilley</v>
      </c>
      <c r="AK193">
        <v>0</v>
      </c>
      <c r="AL193" s="100" t="str">
        <v>Phoebe Hogg</v>
      </c>
      <c r="AN193">
        <v>0</v>
      </c>
      <c r="AO193" s="100" t="str">
        <v>Orla Sutcliffe</v>
      </c>
      <c r="AQ193">
        <v>1</v>
      </c>
      <c r="AR193" s="100" t="str">
        <v>Orlaith Hallahan</v>
      </c>
      <c r="AS193" s="99" t="str">
        <v>Thea Clapp</v>
      </c>
      <c r="AT193">
        <v>0</v>
      </c>
      <c r="AU193" s="100" t="str">
        <v>Thea Clapp</v>
      </c>
    </row>
    <row r="194" spans="15:47" x14ac:dyDescent="0.35">
      <c r="O194" t="str">
        <v>Toby Metson</v>
      </c>
      <c r="Q194">
        <v>1</v>
      </c>
      <c r="R194" s="100" t="str">
        <v>Matthew Feaviour</v>
      </c>
      <c r="T194">
        <v>0</v>
      </c>
      <c r="U194" s="100" t="str">
        <v>Luca Isbinda</v>
      </c>
      <c r="W194">
        <v>0</v>
      </c>
      <c r="X194" s="100" t="str">
        <v>Noah Wilson</v>
      </c>
      <c r="Z194">
        <v>0</v>
      </c>
      <c r="AA194" s="100" t="str">
        <v>Matthew Peck</v>
      </c>
      <c r="AB194" s="99" t="str">
        <v>Toby Metson</v>
      </c>
      <c r="AC194">
        <v>0</v>
      </c>
      <c r="AD194" s="100" t="str">
        <v>Toby Metson</v>
      </c>
      <c r="AF194" t="str">
        <v>Tilly Clark</v>
      </c>
      <c r="AH194">
        <v>0</v>
      </c>
      <c r="AI194" s="100" t="str">
        <v>Poppy Turner</v>
      </c>
      <c r="AK194">
        <v>1</v>
      </c>
      <c r="AL194" s="100" t="str">
        <v>Poppy Tilley</v>
      </c>
      <c r="AN194">
        <v>0</v>
      </c>
      <c r="AO194" s="100" t="str">
        <v>Poppy Tilley</v>
      </c>
      <c r="AQ194">
        <v>1</v>
      </c>
      <c r="AR194" s="100" t="str">
        <v>Poppy Tilley</v>
      </c>
      <c r="AS194" s="99" t="str">
        <v>Tilly Clark</v>
      </c>
      <c r="AT194">
        <v>0</v>
      </c>
      <c r="AU194" s="100" t="str">
        <v>Tilly Clark</v>
      </c>
    </row>
    <row r="195" spans="15:47" x14ac:dyDescent="0.35">
      <c r="O195" t="str">
        <v>Toby Metson2</v>
      </c>
      <c r="Q195">
        <v>0</v>
      </c>
      <c r="R195" s="100" t="str">
        <v>Matthew Peck</v>
      </c>
      <c r="T195">
        <v>0</v>
      </c>
      <c r="U195" s="100" t="str">
        <v>Mason Partridge</v>
      </c>
      <c r="W195">
        <v>0</v>
      </c>
      <c r="X195" s="100" t="str">
        <v>Olly Kelly</v>
      </c>
      <c r="Z195">
        <v>1</v>
      </c>
      <c r="AA195" s="100" t="str">
        <v>Nate Steele</v>
      </c>
      <c r="AB195" s="99" t="str">
        <v>Toby Metson2</v>
      </c>
      <c r="AC195">
        <v>0</v>
      </c>
      <c r="AD195" s="100" t="str">
        <v>Toby Metson2</v>
      </c>
      <c r="AF195" t="str">
        <v>Vivienne Mee</v>
      </c>
      <c r="AH195">
        <v>0</v>
      </c>
      <c r="AI195" s="100" t="str">
        <v>Robyn Heap</v>
      </c>
      <c r="AK195">
        <v>0</v>
      </c>
      <c r="AL195" s="100" t="str">
        <v>Ronni Townsend</v>
      </c>
      <c r="AN195">
        <v>0</v>
      </c>
      <c r="AO195" s="100" t="str">
        <v>Ronni Townsend</v>
      </c>
      <c r="AQ195">
        <v>0</v>
      </c>
      <c r="AR195" s="100" t="str">
        <v>Ronni Townsend</v>
      </c>
      <c r="AS195" s="99" t="str">
        <v>Vivienne Mee</v>
      </c>
      <c r="AT195">
        <v>0</v>
      </c>
      <c r="AU195" s="100" t="str">
        <v>Vivienne Mee</v>
      </c>
    </row>
    <row r="196" spans="15:47" x14ac:dyDescent="0.35">
      <c r="O196" t="str">
        <v>Toby Purser</v>
      </c>
      <c r="Q196">
        <v>0</v>
      </c>
      <c r="R196" s="100" t="str">
        <v>Max Faulkner</v>
      </c>
      <c r="T196">
        <v>0</v>
      </c>
      <c r="U196" s="100" t="str">
        <v>Mathew Davay</v>
      </c>
      <c r="W196">
        <v>0</v>
      </c>
      <c r="X196" s="100" t="str">
        <v>Oscar Steyn</v>
      </c>
      <c r="Z196">
        <v>0</v>
      </c>
      <c r="AA196" s="100" t="str">
        <v>Noah Vivian</v>
      </c>
      <c r="AB196" s="99" t="str">
        <v>Toby Purser</v>
      </c>
      <c r="AC196">
        <v>0</v>
      </c>
      <c r="AD196" s="100" t="str">
        <v>Toby Purser</v>
      </c>
      <c r="AF196" t="str">
        <v>Willow Bambridge</v>
      </c>
      <c r="AH196">
        <v>0</v>
      </c>
      <c r="AI196" s="100" t="str">
        <v>Ronni Townsend</v>
      </c>
      <c r="AK196">
        <v>0</v>
      </c>
      <c r="AL196" s="100" t="str">
        <v>Rosie Wass</v>
      </c>
      <c r="AN196">
        <v>0</v>
      </c>
      <c r="AO196" s="100" t="str">
        <v>Rosie Wass</v>
      </c>
      <c r="AQ196">
        <v>0</v>
      </c>
      <c r="AR196" s="100" t="str">
        <v>Rosie Wass</v>
      </c>
      <c r="AS196" s="99" t="str">
        <v>Willow Bambridge</v>
      </c>
      <c r="AT196">
        <v>0</v>
      </c>
      <c r="AU196" s="100" t="str">
        <v>Willow Bambridge</v>
      </c>
    </row>
    <row r="197" spans="15:47" x14ac:dyDescent="0.35">
      <c r="O197" t="str">
        <v>Trevon James</v>
      </c>
      <c r="Q197">
        <v>0</v>
      </c>
      <c r="R197" s="100" t="str">
        <v>Nate Steele</v>
      </c>
      <c r="T197">
        <v>0</v>
      </c>
      <c r="U197" s="100" t="str">
        <v>Matthew Feaviour</v>
      </c>
      <c r="W197">
        <v>0</v>
      </c>
      <c r="X197" s="100" t="str">
        <v>Rohan Dasoar</v>
      </c>
      <c r="Z197">
        <v>0</v>
      </c>
      <c r="AA197" s="100" t="str">
        <v>Noah Wilson</v>
      </c>
      <c r="AB197" s="99" t="str">
        <v>Trevon James</v>
      </c>
      <c r="AC197">
        <v>0</v>
      </c>
      <c r="AD197" s="100" t="str">
        <v>Trevon James</v>
      </c>
      <c r="AF197" t="str">
        <v>Wren Tovey</v>
      </c>
      <c r="AH197">
        <v>0</v>
      </c>
      <c r="AI197" s="100" t="str">
        <v>Rosie Wass</v>
      </c>
      <c r="AK197">
        <v>0</v>
      </c>
      <c r="AL197" s="100" t="str">
        <v>Seren Bloor</v>
      </c>
      <c r="AN197">
        <v>0</v>
      </c>
      <c r="AO197" s="100" t="str">
        <v>Seren Bloor</v>
      </c>
      <c r="AQ197">
        <v>0</v>
      </c>
      <c r="AR197" s="100" t="str">
        <v>Seren Bloor</v>
      </c>
      <c r="AS197" s="99" t="str">
        <v>Wren Tovey</v>
      </c>
      <c r="AT197">
        <v>0</v>
      </c>
      <c r="AU197" s="100" t="str">
        <v>Wren Tovey</v>
      </c>
    </row>
    <row r="198" spans="15:47" x14ac:dyDescent="0.35">
      <c r="O198" t="str">
        <v>Tristan DeBelligny</v>
      </c>
      <c r="Q198">
        <v>0</v>
      </c>
      <c r="R198" s="100" t="str">
        <v>Noah Hammond</v>
      </c>
      <c r="T198">
        <v>0</v>
      </c>
      <c r="U198" s="100" t="str">
        <v>Matthew Peck</v>
      </c>
      <c r="W198">
        <v>0</v>
      </c>
      <c r="X198" s="100" t="str">
        <v>Roux Bueno</v>
      </c>
      <c r="Z198">
        <v>0</v>
      </c>
      <c r="AA198" s="100" t="str">
        <v>Olly Kelly</v>
      </c>
      <c r="AB198" s="99" t="str">
        <v>Tristan DeBelligny</v>
      </c>
      <c r="AC198">
        <v>0</v>
      </c>
      <c r="AD198" s="100" t="str">
        <v>Tristan DeBelligny</v>
      </c>
      <c r="AF198" t="str">
        <v>Ziggy Webster-Earle</v>
      </c>
      <c r="AH198">
        <v>0</v>
      </c>
      <c r="AI198" s="100" t="str">
        <v>Sienna Faulkner</v>
      </c>
      <c r="AK198">
        <v>0</v>
      </c>
      <c r="AL198" s="100" t="str">
        <v>Simran Dasoar</v>
      </c>
      <c r="AN198">
        <v>0</v>
      </c>
      <c r="AO198" s="100" t="str">
        <v>Sian Canham</v>
      </c>
      <c r="AQ198">
        <v>0</v>
      </c>
      <c r="AR198" s="100" t="str">
        <v>Sophie Rogers</v>
      </c>
      <c r="AS198" s="99" t="str">
        <v>Ziggy Webster-Earle</v>
      </c>
      <c r="AT198">
        <v>0</v>
      </c>
      <c r="AU198" s="100" t="str">
        <v>Ziggy Webster-Earle</v>
      </c>
    </row>
    <row r="199" spans="15:47" x14ac:dyDescent="0.35">
      <c r="O199" t="str">
        <v>Victor-Steven(Vic) Effiang</v>
      </c>
      <c r="Q199">
        <v>0</v>
      </c>
      <c r="R199" s="100" t="str">
        <v>Olly Kelly</v>
      </c>
      <c r="T199">
        <v>0</v>
      </c>
      <c r="U199" s="100" t="str">
        <v>Olly Kelly</v>
      </c>
      <c r="W199">
        <v>0</v>
      </c>
      <c r="X199" s="100" t="str">
        <v>Rowan Stringer</v>
      </c>
      <c r="Z199">
        <v>0</v>
      </c>
      <c r="AA199" s="100" t="str">
        <v>Roux Bueno</v>
      </c>
      <c r="AB199" s="99" t="str">
        <v>Victor-Steven(Vic) Effiang</v>
      </c>
      <c r="AC199">
        <v>0</v>
      </c>
      <c r="AD199" s="100" t="str">
        <v>Victor-Steven(Vic) Effiang</v>
      </c>
      <c r="AF199" t="str">
        <v>zzz-UsedNameList</v>
      </c>
      <c r="AH199">
        <v>0</v>
      </c>
      <c r="AI199" s="100" t="str">
        <v>Sivan Barken</v>
      </c>
      <c r="AK199">
        <v>0</v>
      </c>
      <c r="AL199" s="100" t="str">
        <v>Sophie Rogers</v>
      </c>
      <c r="AN199">
        <v>0</v>
      </c>
      <c r="AO199" s="100" t="str">
        <v>Simran Dasoar</v>
      </c>
      <c r="AQ199">
        <v>0</v>
      </c>
      <c r="AR199" s="100" t="str">
        <v>Thea Clapp</v>
      </c>
      <c r="AS199" s="99" t="str">
        <v>zzz-UsedNameList</v>
      </c>
      <c r="AT199">
        <v>0</v>
      </c>
      <c r="AU199" s="100" t="str">
        <v>zzz-UsedNameList</v>
      </c>
    </row>
    <row r="200" spans="15:47" x14ac:dyDescent="0.35">
      <c r="O200" t="str">
        <v>Wilbur Wheatley</v>
      </c>
      <c r="Q200">
        <v>0</v>
      </c>
      <c r="R200" s="100" t="str">
        <v>Rowan Stringer</v>
      </c>
      <c r="T200">
        <v>0</v>
      </c>
      <c r="U200" s="100" t="str">
        <v>Rafael DeBelligny</v>
      </c>
      <c r="W200">
        <v>0</v>
      </c>
      <c r="X200" s="100" t="str">
        <v>Rowan Weir</v>
      </c>
      <c r="Z200">
        <v>0</v>
      </c>
      <c r="AA200" s="100" t="str">
        <v>Rowan Stringer</v>
      </c>
      <c r="AB200" s="99" t="str">
        <v>Wilbur Wheatley</v>
      </c>
      <c r="AC200">
        <v>0</v>
      </c>
      <c r="AD200" s="100" t="str">
        <v>Wilbur Wheatley</v>
      </c>
      <c r="AF200" t="str">
        <v>zzz-UsedNameList</v>
      </c>
      <c r="AH200">
        <v>0</v>
      </c>
      <c r="AI200" s="100" t="str">
        <v>Sophia Harvey</v>
      </c>
      <c r="AK200">
        <v>0</v>
      </c>
      <c r="AL200" s="100" t="str">
        <v>Tilly Clark</v>
      </c>
      <c r="AN200">
        <v>0</v>
      </c>
      <c r="AO200" s="100" t="str">
        <v>Sophie Jeffrey</v>
      </c>
      <c r="AQ200">
        <v>0</v>
      </c>
      <c r="AR200" s="100" t="str">
        <v>Tilly Clark</v>
      </c>
      <c r="AS200" s="99" t="str">
        <v>zzz-UsedNameList</v>
      </c>
      <c r="AT200">
        <v>0</v>
      </c>
      <c r="AU200" s="100" t="str">
        <v>zzz-UsedNameList</v>
      </c>
    </row>
    <row r="201" spans="15:47" x14ac:dyDescent="0.35">
      <c r="O201" t="str">
        <v>Wilfred Cartwright</v>
      </c>
      <c r="Q201">
        <v>0</v>
      </c>
      <c r="R201" s="100" t="str">
        <v>Rowan Weir</v>
      </c>
      <c r="T201">
        <v>0</v>
      </c>
      <c r="U201" s="100" t="str">
        <v>Rohan Dasoar</v>
      </c>
      <c r="W201">
        <v>0</v>
      </c>
      <c r="X201" s="100" t="str">
        <v>Sam Bailey</v>
      </c>
      <c r="Z201">
        <v>0</v>
      </c>
      <c r="AA201" s="100" t="str">
        <v>Sam Bailey</v>
      </c>
      <c r="AB201" s="99" t="str">
        <v>Wilfred Cartwright</v>
      </c>
      <c r="AC201">
        <v>0</v>
      </c>
      <c r="AD201" s="100" t="str">
        <v>Wilfred Cartwright</v>
      </c>
    </row>
    <row r="202" spans="15:47" x14ac:dyDescent="0.35">
      <c r="O202" t="str">
        <v>William Howard</v>
      </c>
      <c r="Q202">
        <v>0</v>
      </c>
      <c r="R202" s="100" t="str">
        <v>Samuel Green</v>
      </c>
      <c r="T202">
        <v>0</v>
      </c>
      <c r="U202" s="100" t="str">
        <v>Roux Bueno</v>
      </c>
      <c r="W202">
        <v>0</v>
      </c>
      <c r="X202" s="100" t="str">
        <v>Samuel Green</v>
      </c>
      <c r="Z202">
        <v>0</v>
      </c>
      <c r="AA202" s="100" t="str">
        <v>Samuel Green</v>
      </c>
      <c r="AB202" s="99" t="str">
        <v>William Howard</v>
      </c>
      <c r="AC202">
        <v>0</v>
      </c>
      <c r="AD202" s="100" t="str">
        <v>William Howard</v>
      </c>
    </row>
    <row r="203" spans="15:47" x14ac:dyDescent="0.35">
      <c r="O203" t="str">
        <v>Xander Muir</v>
      </c>
      <c r="Q203">
        <v>0</v>
      </c>
      <c r="R203" s="100" t="str">
        <v>Seth Bowman</v>
      </c>
      <c r="T203">
        <v>0</v>
      </c>
      <c r="U203" s="100" t="str">
        <v>Rowan Stringer</v>
      </c>
      <c r="W203">
        <v>0</v>
      </c>
      <c r="X203" s="100" t="str">
        <v>Seth Bowman</v>
      </c>
      <c r="Z203">
        <v>0</v>
      </c>
      <c r="AA203" s="100" t="str">
        <v>Seth Bowman</v>
      </c>
      <c r="AB203" s="99" t="str">
        <v>Xander Muir</v>
      </c>
      <c r="AC203">
        <v>0</v>
      </c>
      <c r="AD203" s="100" t="str">
        <v>Xander Muir</v>
      </c>
    </row>
    <row r="204" spans="15:47" x14ac:dyDescent="0.35">
      <c r="O204" t="str">
        <v>Xavier Bennett</v>
      </c>
      <c r="Q204">
        <v>0</v>
      </c>
      <c r="R204" s="100" t="str">
        <v>Tam Bradford</v>
      </c>
      <c r="T204">
        <v>0</v>
      </c>
      <c r="U204" s="100" t="str">
        <v>Samuel Green</v>
      </c>
      <c r="W204">
        <v>0</v>
      </c>
      <c r="X204" s="100" t="str">
        <v>Tam Bradford</v>
      </c>
      <c r="Z204">
        <v>0</v>
      </c>
      <c r="AA204" s="100" t="str">
        <v>Thomas Stewart-Raymond</v>
      </c>
      <c r="AB204" s="99" t="str">
        <v>Xavier Bennett</v>
      </c>
      <c r="AC204">
        <v>0</v>
      </c>
      <c r="AD204" s="100" t="str">
        <v>Xavier Bennett</v>
      </c>
    </row>
    <row r="205" spans="15:47" x14ac:dyDescent="0.35">
      <c r="O205" t="str">
        <v>zzz-UsedNameList</v>
      </c>
      <c r="Q205">
        <v>0</v>
      </c>
      <c r="R205" s="100" t="str">
        <v>Toby Metson</v>
      </c>
      <c r="T205">
        <v>0</v>
      </c>
      <c r="U205" s="100" t="str">
        <v>Tam Bradford</v>
      </c>
      <c r="W205">
        <v>0</v>
      </c>
      <c r="X205" s="100" t="str">
        <v>Thomas Stewart-Raymond</v>
      </c>
      <c r="Z205">
        <v>0</v>
      </c>
      <c r="AA205" s="100" t="str">
        <v>Toby Metson2</v>
      </c>
      <c r="AB205" s="99" t="str">
        <v>zzz-UsedNameList</v>
      </c>
      <c r="AC205">
        <v>0</v>
      </c>
      <c r="AD205" s="100" t="str">
        <v>zzz-UsedNameList</v>
      </c>
    </row>
  </sheetData>
  <phoneticPr fontId="5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29</vt:i4>
      </vt:variant>
    </vt:vector>
  </HeadingPairs>
  <TitlesOfParts>
    <vt:vector size="46" baseType="lpstr">
      <vt:lpstr>INSTRUCTIONS</vt:lpstr>
      <vt:lpstr>TeamDec</vt:lpstr>
      <vt:lpstr>FScoreHelper</vt:lpstr>
      <vt:lpstr>MScoreHelper</vt:lpstr>
      <vt:lpstr>Score</vt:lpstr>
      <vt:lpstr>Leaderboard</vt:lpstr>
      <vt:lpstr>Race1-Boy</vt:lpstr>
      <vt:lpstr>Race1-Girl</vt:lpstr>
      <vt:lpstr>Race2-Boy</vt:lpstr>
      <vt:lpstr>Race2-Girl</vt:lpstr>
      <vt:lpstr>Race3-Boy</vt:lpstr>
      <vt:lpstr>Race3-Girl</vt:lpstr>
      <vt:lpstr>Race4-Boy</vt:lpstr>
      <vt:lpstr>Race4-Girl</vt:lpstr>
      <vt:lpstr>Race5-Boy</vt:lpstr>
      <vt:lpstr>Race5-Girl</vt:lpstr>
      <vt:lpstr>Lists</vt:lpstr>
      <vt:lpstr>AG</vt:lpstr>
      <vt:lpstr>Club</vt:lpstr>
      <vt:lpstr>First_Name</vt:lpstr>
      <vt:lpstr>FullName</vt:lpstr>
      <vt:lpstr>Gender</vt:lpstr>
      <vt:lpstr>'Race1-Girl'!PositionR1</vt:lpstr>
      <vt:lpstr>'Race2-Boy'!PositionR1</vt:lpstr>
      <vt:lpstr>'Race2-Girl'!PositionR1</vt:lpstr>
      <vt:lpstr>'Race3-Boy'!PositionR1</vt:lpstr>
      <vt:lpstr>'Race3-Girl'!PositionR1</vt:lpstr>
      <vt:lpstr>'Race4-Boy'!PositionR1</vt:lpstr>
      <vt:lpstr>'Race4-Girl'!PositionR1</vt:lpstr>
      <vt:lpstr>'Race5-Boy'!PositionR1</vt:lpstr>
      <vt:lpstr>'Race5-Girl'!PositionR1</vt:lpstr>
      <vt:lpstr>PositionR1</vt:lpstr>
      <vt:lpstr>INSTRUCTIONS!Print_Area</vt:lpstr>
      <vt:lpstr>'Race1-Boy'!Print_Area</vt:lpstr>
      <vt:lpstr>'Race1-Girl'!Print_Area</vt:lpstr>
      <vt:lpstr>'Race2-Boy'!Print_Area</vt:lpstr>
      <vt:lpstr>'Race2-Girl'!Print_Area</vt:lpstr>
      <vt:lpstr>'Race3-Boy'!Print_Area</vt:lpstr>
      <vt:lpstr>'Race3-Girl'!Print_Area</vt:lpstr>
      <vt:lpstr>'Race4-Boy'!Print_Area</vt:lpstr>
      <vt:lpstr>'Race4-Girl'!Print_Area</vt:lpstr>
      <vt:lpstr>'Race5-Boy'!Print_Area</vt:lpstr>
      <vt:lpstr>'Race5-Girl'!Print_Area</vt:lpstr>
      <vt:lpstr>TeamDec!Print_Area</vt:lpstr>
      <vt:lpstr>School_Year</vt:lpstr>
      <vt:lpstr>Surname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Taliesin Stevenson</dc:creator>
  <cp:lastModifiedBy>natalie lilley</cp:lastModifiedBy>
  <dcterms:created xsi:type="dcterms:W3CDTF">2024-09-21T13:43:07Z</dcterms:created>
  <dcterms:modified xsi:type="dcterms:W3CDTF">2025-03-24T12:41:13Z</dcterms:modified>
</cp:coreProperties>
</file>